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05" yWindow="-105" windowWidth="19425" windowHeight="10425" tabRatio="943" firstSheet="1" activeTab="1"/>
  </bookViews>
  <sheets>
    <sheet name="SGV" sheetId="13" state="veryHidden" r:id="rId1"/>
    <sheet name="Biểu kèm tờ trình" sheetId="19" r:id="rId2"/>
    <sheet name="Biểu 01 - TỔNG HỢP" sheetId="17" state="hidden" r:id="rId3"/>
    <sheet name="Biểu 02 - CHỈ TIÊU CHƯA ĐẠT" sheetId="15" state="hidden" r:id="rId4"/>
    <sheet name="Biểu 2. Chỉ tiêu NN" sheetId="14" state="hidden" r:id="rId5"/>
    <sheet name="Biểu 3. Lương thực có hạt" sheetId="3" state="hidden" r:id="rId6"/>
    <sheet name="Biểu 4. Cây chất bột, rau, đậu" sheetId="4" state="hidden" r:id="rId7"/>
    <sheet name="Biểu 8. PTr Chăn nuôi" sheetId="8" state="hidden" r:id="rId8"/>
    <sheet name="Biểu 9. Thủy sản" sheetId="9" state="hidden" r:id="rId9"/>
    <sheet name="tiêm phòng" sheetId="10" state="hidden" r:id="rId10"/>
    <sheet name="giáo dục" sheetId="16" state="hidden" r:id="rId11"/>
  </sheets>
  <externalReferences>
    <externalReference r:id="rId12"/>
  </externalReferences>
  <definedNames>
    <definedName name="_xlnm.Print_Titles" localSheetId="2">'Biểu 01 - TỔNG HỢP'!$2:$4</definedName>
    <definedName name="_xlnm.Print_Titles" localSheetId="3">'Biểu 02 - CHỈ TIÊU CHƯA ĐẠT'!$2:$3</definedName>
    <definedName name="_xlnm.Print_Titles" localSheetId="1">'Biểu kèm tờ trình'!$3:$4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7" l="1"/>
  <c r="K5" i="17"/>
  <c r="J7" i="17"/>
  <c r="K7" i="17"/>
  <c r="J8" i="17"/>
  <c r="K8" i="17"/>
  <c r="J9" i="17"/>
  <c r="K9" i="17"/>
  <c r="J13" i="17"/>
  <c r="K13" i="17"/>
  <c r="H14" i="17"/>
  <c r="J14" i="17" s="1"/>
  <c r="I14" i="17"/>
  <c r="K14" i="17"/>
  <c r="J15" i="17"/>
  <c r="K15" i="17"/>
  <c r="J16" i="17"/>
  <c r="K16" i="17"/>
  <c r="J17" i="17"/>
  <c r="K17" i="17"/>
  <c r="J19" i="17"/>
  <c r="K19" i="17"/>
  <c r="J26" i="17"/>
  <c r="K26" i="17"/>
  <c r="J27" i="17"/>
  <c r="K27" i="17"/>
  <c r="J28" i="17"/>
  <c r="K28" i="17"/>
  <c r="J30" i="17"/>
  <c r="K30" i="17"/>
  <c r="J31" i="17"/>
  <c r="K31" i="17"/>
  <c r="J32" i="17"/>
  <c r="K32" i="17"/>
  <c r="J34" i="17"/>
  <c r="K34" i="17"/>
  <c r="J39" i="17"/>
  <c r="K39" i="17"/>
  <c r="J40" i="17"/>
  <c r="K40" i="17"/>
  <c r="J41" i="17"/>
  <c r="K41" i="17"/>
  <c r="K52" i="17"/>
  <c r="J52" i="17"/>
  <c r="K51" i="17"/>
  <c r="J51" i="17"/>
  <c r="K50" i="17"/>
  <c r="J50" i="17"/>
  <c r="K48" i="17"/>
  <c r="J48" i="17"/>
  <c r="K47" i="17"/>
  <c r="J47" i="17"/>
  <c r="K46" i="17"/>
  <c r="J46" i="17"/>
  <c r="K45" i="17"/>
  <c r="J45" i="17"/>
  <c r="K43" i="17"/>
  <c r="H43" i="17"/>
  <c r="J43" i="17" s="1"/>
  <c r="K33" i="17"/>
  <c r="J33" i="17"/>
  <c r="K23" i="17"/>
  <c r="J23" i="17"/>
  <c r="K22" i="17"/>
  <c r="J22" i="17"/>
  <c r="K21" i="17"/>
  <c r="J21" i="17"/>
  <c r="K10" i="17"/>
  <c r="J10" i="17"/>
  <c r="K6" i="17"/>
  <c r="J6" i="17"/>
  <c r="J12" i="15"/>
  <c r="J9" i="15"/>
  <c r="K9" i="15"/>
  <c r="H11" i="15"/>
  <c r="J11" i="15" s="1"/>
  <c r="H46" i="14"/>
  <c r="I46" i="14"/>
  <c r="I16" i="14"/>
  <c r="I18" i="14"/>
  <c r="J36" i="14"/>
  <c r="K36" i="14"/>
  <c r="J37" i="14"/>
  <c r="K37" i="14"/>
  <c r="J38" i="14"/>
  <c r="K38" i="14"/>
  <c r="J39" i="14"/>
  <c r="K39" i="14"/>
  <c r="J40" i="14"/>
  <c r="K40" i="14"/>
  <c r="J44" i="14"/>
  <c r="K44" i="14"/>
  <c r="J45" i="14"/>
  <c r="K45" i="14"/>
  <c r="J47" i="14"/>
  <c r="K47" i="14"/>
  <c r="J48" i="14"/>
  <c r="K48" i="14"/>
  <c r="J49" i="14"/>
  <c r="K49" i="14"/>
  <c r="J51" i="14"/>
  <c r="K51" i="14"/>
  <c r="J52" i="14"/>
  <c r="K52" i="14"/>
  <c r="J53" i="14"/>
  <c r="K53" i="14"/>
  <c r="J56" i="14"/>
  <c r="K56" i="14"/>
  <c r="J57" i="14"/>
  <c r="K57" i="14"/>
  <c r="J60" i="14"/>
  <c r="K60" i="14"/>
  <c r="J61" i="14"/>
  <c r="K61" i="14"/>
  <c r="J62" i="14"/>
  <c r="K62" i="14"/>
  <c r="J64" i="14"/>
  <c r="K64" i="14"/>
  <c r="J65" i="14"/>
  <c r="K65" i="14"/>
  <c r="J69" i="14"/>
  <c r="K69" i="14"/>
  <c r="J71" i="14"/>
  <c r="K71" i="14"/>
  <c r="J72" i="14"/>
  <c r="K72" i="14"/>
  <c r="J73" i="14"/>
  <c r="K73" i="14"/>
  <c r="J74" i="14"/>
  <c r="K74" i="14"/>
  <c r="J78" i="14"/>
  <c r="K78" i="14"/>
  <c r="J79" i="14"/>
  <c r="K79" i="14"/>
  <c r="J80" i="14"/>
  <c r="K80" i="14"/>
  <c r="J82" i="14"/>
  <c r="K82" i="14"/>
  <c r="J83" i="14"/>
  <c r="K83" i="14"/>
  <c r="J84" i="14"/>
  <c r="K84" i="14"/>
  <c r="J86" i="14"/>
  <c r="K86" i="14"/>
  <c r="J87" i="14"/>
  <c r="K87" i="14"/>
  <c r="J88" i="14"/>
  <c r="K88" i="14"/>
  <c r="J90" i="14"/>
  <c r="K90" i="14"/>
  <c r="J91" i="14"/>
  <c r="K91" i="14"/>
  <c r="J92" i="14"/>
  <c r="K92" i="14"/>
  <c r="J94" i="14"/>
  <c r="K94" i="14"/>
  <c r="J95" i="14"/>
  <c r="K95" i="14"/>
  <c r="J96" i="14"/>
  <c r="K96" i="14"/>
  <c r="J98" i="14"/>
  <c r="K98" i="14"/>
  <c r="J99" i="14"/>
  <c r="K99" i="14"/>
  <c r="J102" i="14"/>
  <c r="K102" i="14"/>
  <c r="J103" i="14"/>
  <c r="K103" i="14"/>
  <c r="J105" i="14"/>
  <c r="K105" i="14"/>
  <c r="J106" i="14"/>
  <c r="K106" i="14"/>
  <c r="J108" i="14"/>
  <c r="K108" i="14"/>
  <c r="J109" i="14"/>
  <c r="K109" i="14"/>
  <c r="J110" i="14"/>
  <c r="K110" i="14"/>
  <c r="J111" i="14"/>
  <c r="K111" i="14"/>
  <c r="J112" i="14"/>
  <c r="K112" i="14"/>
  <c r="J113" i="14"/>
  <c r="K113" i="14"/>
  <c r="J115" i="14"/>
  <c r="K115" i="14"/>
  <c r="J116" i="14"/>
  <c r="K116" i="14"/>
  <c r="H14" i="14"/>
  <c r="H8" i="14" s="1"/>
  <c r="H17" i="14"/>
  <c r="I17" i="14" s="1"/>
  <c r="H12" i="14"/>
  <c r="I12" i="14"/>
  <c r="L12" i="14"/>
  <c r="M12" i="14"/>
  <c r="N12" i="14"/>
  <c r="L14" i="14"/>
  <c r="L8" i="14" s="1"/>
  <c r="M14" i="14"/>
  <c r="M8" i="14" s="1"/>
  <c r="N14" i="14"/>
  <c r="L9" i="14"/>
  <c r="M9" i="14"/>
  <c r="N9" i="14"/>
  <c r="K4" i="15"/>
  <c r="K5" i="15"/>
  <c r="K6" i="15"/>
  <c r="K7" i="15"/>
  <c r="K8" i="15"/>
  <c r="K11" i="15"/>
  <c r="K12" i="15"/>
  <c r="K13" i="15"/>
  <c r="J4" i="15"/>
  <c r="J5" i="15"/>
  <c r="J6" i="15"/>
  <c r="J7" i="15"/>
  <c r="J8" i="15"/>
  <c r="J13" i="15"/>
  <c r="M7" i="14" l="1"/>
  <c r="N8" i="14"/>
  <c r="N7" i="14" s="1"/>
  <c r="H13" i="14"/>
  <c r="L7" i="14"/>
  <c r="A2" i="16"/>
  <c r="A4" i="10" l="1"/>
  <c r="D8" i="10"/>
  <c r="G8" i="10"/>
  <c r="H8" i="10" s="1"/>
  <c r="D9" i="10"/>
  <c r="E9" i="10" s="1"/>
  <c r="G9" i="10"/>
  <c r="H9" i="10" s="1"/>
  <c r="D10" i="10"/>
  <c r="E10" i="10"/>
  <c r="G10" i="10"/>
  <c r="H10" i="10" s="1"/>
  <c r="D11" i="10"/>
  <c r="E11" i="10" s="1"/>
  <c r="G11" i="10"/>
  <c r="H11" i="10" s="1"/>
  <c r="D12" i="10"/>
  <c r="E12" i="10" s="1"/>
  <c r="G12" i="10"/>
  <c r="H12" i="10" s="1"/>
  <c r="D13" i="10"/>
  <c r="E13" i="10" s="1"/>
  <c r="G13" i="10"/>
  <c r="H13" i="10" s="1"/>
  <c r="D14" i="10"/>
  <c r="E14" i="10" s="1"/>
  <c r="G14" i="10"/>
  <c r="H14" i="10" s="1"/>
  <c r="D15" i="10"/>
  <c r="E15" i="10" s="1"/>
  <c r="G15" i="10"/>
  <c r="H15" i="10" s="1"/>
  <c r="D16" i="10"/>
  <c r="E16" i="10" s="1"/>
  <c r="G16" i="10"/>
  <c r="H16" i="10" s="1"/>
  <c r="D17" i="10"/>
  <c r="E17" i="10" s="1"/>
  <c r="G17" i="10"/>
  <c r="H17" i="10" s="1"/>
  <c r="D18" i="10"/>
  <c r="E18" i="10" s="1"/>
  <c r="G18" i="10"/>
  <c r="H18" i="10" s="1"/>
  <c r="D19" i="10"/>
  <c r="E19" i="10" s="1"/>
  <c r="G19" i="10"/>
  <c r="H19" i="10" s="1"/>
  <c r="D20" i="10"/>
  <c r="E20" i="10" s="1"/>
  <c r="G20" i="10"/>
  <c r="H20" i="10" s="1"/>
  <c r="D21" i="10"/>
  <c r="E21" i="10" s="1"/>
  <c r="G21" i="10"/>
  <c r="H21" i="10" s="1"/>
  <c r="D22" i="10"/>
  <c r="E22" i="10" s="1"/>
  <c r="G22" i="10"/>
  <c r="H22" i="10" s="1"/>
  <c r="D23" i="10"/>
  <c r="E23" i="10" s="1"/>
  <c r="G23" i="10"/>
  <c r="H23" i="10" s="1"/>
  <c r="D24" i="10"/>
  <c r="E24" i="10" s="1"/>
  <c r="G24" i="10"/>
  <c r="H24" i="10" s="1"/>
  <c r="C25" i="10"/>
  <c r="F25" i="10"/>
  <c r="I25" i="10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5" i="9"/>
  <c r="K22" i="4"/>
  <c r="K21" i="4"/>
  <c r="K20" i="4"/>
  <c r="K19" i="4"/>
  <c r="K18" i="4"/>
  <c r="K17" i="4"/>
  <c r="K16" i="4"/>
  <c r="I23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4" i="9" l="1"/>
  <c r="H25" i="10"/>
  <c r="D25" i="10"/>
  <c r="G25" i="10"/>
  <c r="E8" i="10"/>
  <c r="E25" i="10" s="1"/>
  <c r="O24" i="3" l="1"/>
  <c r="G32" i="14" s="1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J32" i="14" l="1"/>
  <c r="K32" i="14"/>
  <c r="G50" i="14"/>
  <c r="G46" i="14"/>
  <c r="G42" i="14"/>
  <c r="G41" i="14"/>
  <c r="J50" i="14" l="1"/>
  <c r="K50" i="14"/>
  <c r="J42" i="14"/>
  <c r="K42" i="14"/>
  <c r="J46" i="14"/>
  <c r="K46" i="14"/>
  <c r="K41" i="14"/>
  <c r="J41" i="14"/>
  <c r="G114" i="14"/>
  <c r="G107" i="14"/>
  <c r="G104" i="14"/>
  <c r="G100" i="14"/>
  <c r="G97" i="14"/>
  <c r="G93" i="14"/>
  <c r="G89" i="14"/>
  <c r="G85" i="14"/>
  <c r="G81" i="14"/>
  <c r="G77" i="14"/>
  <c r="G66" i="14"/>
  <c r="G58" i="14"/>
  <c r="G54" i="14"/>
  <c r="G55" i="14" l="1"/>
  <c r="J54" i="14"/>
  <c r="K54" i="14"/>
  <c r="J114" i="14"/>
  <c r="K114" i="14"/>
  <c r="J58" i="14"/>
  <c r="K58" i="14"/>
  <c r="J85" i="14"/>
  <c r="K85" i="14"/>
  <c r="J100" i="14"/>
  <c r="K100" i="14"/>
  <c r="K81" i="14"/>
  <c r="J81" i="14"/>
  <c r="J97" i="14"/>
  <c r="K97" i="14"/>
  <c r="J66" i="14"/>
  <c r="K66" i="14"/>
  <c r="K89" i="14"/>
  <c r="J89" i="14"/>
  <c r="J104" i="14"/>
  <c r="K104" i="14"/>
  <c r="J77" i="14"/>
  <c r="K77" i="14"/>
  <c r="K93" i="14"/>
  <c r="J93" i="14"/>
  <c r="K107" i="14"/>
  <c r="J107" i="14"/>
  <c r="G76" i="14"/>
  <c r="G63" i="14"/>
  <c r="G59" i="14"/>
  <c r="G67" i="14"/>
  <c r="G101" i="14"/>
  <c r="K63" i="14" l="1"/>
  <c r="J63" i="14"/>
  <c r="K55" i="14"/>
  <c r="J55" i="14"/>
  <c r="K101" i="14"/>
  <c r="J101" i="14"/>
  <c r="G75" i="14"/>
  <c r="J76" i="14"/>
  <c r="K76" i="14"/>
  <c r="K67" i="14"/>
  <c r="J67" i="14"/>
  <c r="J59" i="14"/>
  <c r="K59" i="14"/>
  <c r="C24" i="3"/>
  <c r="G16" i="14" s="1"/>
  <c r="C4" i="9"/>
  <c r="D4" i="9" s="1"/>
  <c r="K75" i="14" l="1"/>
  <c r="J75" i="14"/>
  <c r="J16" i="14"/>
  <c r="K16" i="14"/>
  <c r="S7" i="8"/>
  <c r="T7" i="8" s="1"/>
  <c r="S8" i="8"/>
  <c r="T8" i="8" s="1"/>
  <c r="S9" i="8"/>
  <c r="T9" i="8" s="1"/>
  <c r="S10" i="8"/>
  <c r="T10" i="8" s="1"/>
  <c r="S11" i="8"/>
  <c r="T11" i="8" s="1"/>
  <c r="S12" i="8"/>
  <c r="T12" i="8" s="1"/>
  <c r="S13" i="8"/>
  <c r="T13" i="8" s="1"/>
  <c r="S14" i="8"/>
  <c r="T14" i="8" s="1"/>
  <c r="S15" i="8"/>
  <c r="T15" i="8" s="1"/>
  <c r="S16" i="8"/>
  <c r="T16" i="8" s="1"/>
  <c r="S17" i="8"/>
  <c r="T17" i="8" s="1"/>
  <c r="S18" i="8"/>
  <c r="T18" i="8" s="1"/>
  <c r="S19" i="8"/>
  <c r="T19" i="8" s="1"/>
  <c r="S20" i="8"/>
  <c r="T20" i="8" s="1"/>
  <c r="S21" i="8"/>
  <c r="T21" i="8" s="1"/>
  <c r="S22" i="8"/>
  <c r="T22" i="8" s="1"/>
  <c r="S6" i="8"/>
  <c r="T6" i="8" s="1"/>
  <c r="P7" i="8"/>
  <c r="Q7" i="8" s="1"/>
  <c r="P8" i="8"/>
  <c r="Q8" i="8" s="1"/>
  <c r="P9" i="8"/>
  <c r="Q9" i="8" s="1"/>
  <c r="P10" i="8"/>
  <c r="Q10" i="8" s="1"/>
  <c r="P11" i="8"/>
  <c r="Q11" i="8" s="1"/>
  <c r="P12" i="8"/>
  <c r="Q12" i="8" s="1"/>
  <c r="P13" i="8"/>
  <c r="Q13" i="8" s="1"/>
  <c r="P14" i="8"/>
  <c r="Q14" i="8" s="1"/>
  <c r="P15" i="8"/>
  <c r="Q15" i="8" s="1"/>
  <c r="P16" i="8"/>
  <c r="Q16" i="8" s="1"/>
  <c r="P17" i="8"/>
  <c r="Q17" i="8" s="1"/>
  <c r="P18" i="8"/>
  <c r="Q18" i="8" s="1"/>
  <c r="P19" i="8"/>
  <c r="Q19" i="8" s="1"/>
  <c r="P20" i="8"/>
  <c r="Q20" i="8" s="1"/>
  <c r="P21" i="8"/>
  <c r="Q21" i="8" s="1"/>
  <c r="P22" i="8"/>
  <c r="Q22" i="8" s="1"/>
  <c r="P6" i="8"/>
  <c r="Q6" i="8" s="1"/>
  <c r="M7" i="8"/>
  <c r="N7" i="8" s="1"/>
  <c r="M8" i="8"/>
  <c r="N8" i="8" s="1"/>
  <c r="M9" i="8"/>
  <c r="N9" i="8" s="1"/>
  <c r="M10" i="8"/>
  <c r="N10" i="8" s="1"/>
  <c r="M11" i="8"/>
  <c r="N11" i="8" s="1"/>
  <c r="M12" i="8"/>
  <c r="N12" i="8" s="1"/>
  <c r="M13" i="8"/>
  <c r="N13" i="8" s="1"/>
  <c r="M15" i="8"/>
  <c r="N15" i="8" s="1"/>
  <c r="M17" i="8"/>
  <c r="N17" i="8" s="1"/>
  <c r="M18" i="8"/>
  <c r="N18" i="8" s="1"/>
  <c r="M21" i="8"/>
  <c r="N21" i="8" s="1"/>
  <c r="M22" i="8"/>
  <c r="N22" i="8" s="1"/>
  <c r="M6" i="8"/>
  <c r="N6" i="8" s="1"/>
  <c r="J8" i="8"/>
  <c r="K8" i="8" s="1"/>
  <c r="J15" i="8"/>
  <c r="K15" i="8" s="1"/>
  <c r="J17" i="8"/>
  <c r="K17" i="8" s="1"/>
  <c r="J18" i="8"/>
  <c r="K18" i="8" s="1"/>
  <c r="J20" i="8"/>
  <c r="K20" i="8" s="1"/>
  <c r="J21" i="8"/>
  <c r="K21" i="8" s="1"/>
  <c r="J22" i="8"/>
  <c r="K22" i="8" s="1"/>
  <c r="G8" i="8"/>
  <c r="H8" i="8" s="1"/>
  <c r="G9" i="8"/>
  <c r="H9" i="8" s="1"/>
  <c r="G10" i="8"/>
  <c r="H10" i="8" s="1"/>
  <c r="G13" i="8"/>
  <c r="G15" i="8"/>
  <c r="G17" i="8"/>
  <c r="H17" i="8" s="1"/>
  <c r="G18" i="8"/>
  <c r="H18" i="8" s="1"/>
  <c r="G19" i="8"/>
  <c r="H19" i="8" s="1"/>
  <c r="D8" i="8"/>
  <c r="E8" i="8" s="1"/>
  <c r="D9" i="8"/>
  <c r="E9" i="8" s="1"/>
  <c r="D10" i="8"/>
  <c r="E10" i="8" s="1"/>
  <c r="D11" i="8"/>
  <c r="D12" i="8"/>
  <c r="D13" i="8"/>
  <c r="D14" i="8"/>
  <c r="D15" i="8"/>
  <c r="E15" i="8" s="1"/>
  <c r="D17" i="8"/>
  <c r="D18" i="8"/>
  <c r="E18" i="8" s="1"/>
  <c r="D19" i="8"/>
  <c r="E19" i="8" s="1"/>
  <c r="D21" i="8"/>
  <c r="D22" i="8"/>
  <c r="E22" i="8" s="1"/>
  <c r="D6" i="8"/>
  <c r="R23" i="8"/>
  <c r="S23" i="8" s="1"/>
  <c r="T23" i="8" s="1"/>
  <c r="O23" i="8"/>
  <c r="P23" i="8" s="1"/>
  <c r="Q23" i="8" s="1"/>
  <c r="L23" i="8"/>
  <c r="M23" i="8" s="1"/>
  <c r="N23" i="8" s="1"/>
  <c r="I23" i="8"/>
  <c r="J23" i="8" s="1"/>
  <c r="K23" i="8" s="1"/>
  <c r="F23" i="8"/>
  <c r="G23" i="8" s="1"/>
  <c r="H23" i="8" s="1"/>
  <c r="C23" i="8"/>
  <c r="D23" i="8" s="1"/>
  <c r="E23" i="8" s="1"/>
  <c r="L23" i="4"/>
  <c r="F23" i="4"/>
  <c r="C23" i="4"/>
  <c r="N22" i="4"/>
  <c r="H22" i="4"/>
  <c r="N21" i="4"/>
  <c r="H21" i="4"/>
  <c r="N20" i="4"/>
  <c r="H20" i="4"/>
  <c r="N19" i="4"/>
  <c r="H19" i="4"/>
  <c r="N18" i="4"/>
  <c r="H18" i="4"/>
  <c r="N17" i="4"/>
  <c r="H17" i="4"/>
  <c r="N16" i="4"/>
  <c r="H16" i="4"/>
  <c r="N15" i="4"/>
  <c r="K15" i="4"/>
  <c r="H15" i="4"/>
  <c r="N14" i="4"/>
  <c r="K14" i="4"/>
  <c r="H14" i="4"/>
  <c r="N13" i="4"/>
  <c r="K13" i="4"/>
  <c r="H13" i="4"/>
  <c r="N12" i="4"/>
  <c r="K12" i="4"/>
  <c r="H12" i="4"/>
  <c r="N11" i="4"/>
  <c r="K11" i="4"/>
  <c r="H11" i="4"/>
  <c r="N10" i="4"/>
  <c r="K10" i="4"/>
  <c r="H10" i="4"/>
  <c r="N9" i="4"/>
  <c r="K9" i="4"/>
  <c r="H9" i="4"/>
  <c r="N8" i="4"/>
  <c r="K8" i="4"/>
  <c r="H8" i="4"/>
  <c r="N7" i="4"/>
  <c r="K7" i="4"/>
  <c r="H7" i="4"/>
  <c r="N6" i="4"/>
  <c r="K6" i="4"/>
  <c r="H6" i="4"/>
  <c r="E6" i="4"/>
  <c r="E23" i="4" s="1"/>
  <c r="L24" i="3"/>
  <c r="F24" i="3"/>
  <c r="G20" i="14" s="1"/>
  <c r="R23" i="3"/>
  <c r="Q23" i="3"/>
  <c r="N23" i="3"/>
  <c r="I23" i="3"/>
  <c r="H23" i="3"/>
  <c r="R22" i="3"/>
  <c r="Q22" i="3"/>
  <c r="N22" i="3"/>
  <c r="T22" i="3" s="1"/>
  <c r="S22" i="3" s="1"/>
  <c r="I22" i="3"/>
  <c r="H22" i="3"/>
  <c r="R21" i="3"/>
  <c r="Q21" i="3"/>
  <c r="N21" i="3"/>
  <c r="I21" i="3"/>
  <c r="H21" i="3"/>
  <c r="K21" i="3"/>
  <c r="J21" i="3" s="1"/>
  <c r="R20" i="3"/>
  <c r="Q20" i="3"/>
  <c r="N20" i="3"/>
  <c r="I20" i="3"/>
  <c r="H20" i="3"/>
  <c r="R19" i="3"/>
  <c r="Q19" i="3"/>
  <c r="N19" i="3"/>
  <c r="T19" i="3" s="1"/>
  <c r="S19" i="3" s="1"/>
  <c r="I19" i="3"/>
  <c r="H19" i="3"/>
  <c r="R18" i="3"/>
  <c r="Q18" i="3"/>
  <c r="N18" i="3"/>
  <c r="I18" i="3"/>
  <c r="H18" i="3"/>
  <c r="R17" i="3"/>
  <c r="Q17" i="3"/>
  <c r="N17" i="3"/>
  <c r="I17" i="3"/>
  <c r="H17" i="3"/>
  <c r="R16" i="3"/>
  <c r="Q16" i="3"/>
  <c r="N16" i="3"/>
  <c r="I16" i="3"/>
  <c r="H16" i="3"/>
  <c r="R15" i="3"/>
  <c r="Q15" i="3"/>
  <c r="N15" i="3"/>
  <c r="T15" i="3" s="1"/>
  <c r="S15" i="3" s="1"/>
  <c r="I15" i="3"/>
  <c r="H15" i="3"/>
  <c r="R14" i="3"/>
  <c r="Q14" i="3"/>
  <c r="N14" i="3"/>
  <c r="I14" i="3"/>
  <c r="H14" i="3"/>
  <c r="R13" i="3"/>
  <c r="Q13" i="3"/>
  <c r="N13" i="3"/>
  <c r="T13" i="3" s="1"/>
  <c r="I13" i="3"/>
  <c r="H13" i="3"/>
  <c r="R12" i="3"/>
  <c r="Q12" i="3"/>
  <c r="N12" i="3"/>
  <c r="I12" i="3"/>
  <c r="H12" i="3"/>
  <c r="R11" i="3"/>
  <c r="Q11" i="3"/>
  <c r="N11" i="3"/>
  <c r="T11" i="3" s="1"/>
  <c r="S11" i="3" s="1"/>
  <c r="I11" i="3"/>
  <c r="H11" i="3"/>
  <c r="R10" i="3"/>
  <c r="Q10" i="3"/>
  <c r="N10" i="3"/>
  <c r="I10" i="3"/>
  <c r="H10" i="3"/>
  <c r="K10" i="3" s="1"/>
  <c r="R9" i="3"/>
  <c r="Q9" i="3"/>
  <c r="N9" i="3"/>
  <c r="I9" i="3"/>
  <c r="H9" i="3"/>
  <c r="R8" i="3"/>
  <c r="Q8" i="3"/>
  <c r="N8" i="3"/>
  <c r="I8" i="3"/>
  <c r="H8" i="3"/>
  <c r="K8" i="3" s="1"/>
  <c r="R7" i="3"/>
  <c r="Q7" i="3"/>
  <c r="N7" i="3"/>
  <c r="I7" i="3"/>
  <c r="H7" i="3"/>
  <c r="E7" i="3"/>
  <c r="S13" i="3" l="1"/>
  <c r="T9" i="3"/>
  <c r="T17" i="3"/>
  <c r="S9" i="3"/>
  <c r="S17" i="3"/>
  <c r="G12" i="14"/>
  <c r="J20" i="14"/>
  <c r="K20" i="14"/>
  <c r="T7" i="3"/>
  <c r="N24" i="3"/>
  <c r="Q24" i="3"/>
  <c r="J8" i="3"/>
  <c r="T8" i="3"/>
  <c r="S8" i="3" s="1"/>
  <c r="T10" i="3"/>
  <c r="S10" i="3" s="1"/>
  <c r="T12" i="3"/>
  <c r="S12" i="3" s="1"/>
  <c r="T14" i="3"/>
  <c r="S14" i="3" s="1"/>
  <c r="T16" i="3"/>
  <c r="S16" i="3" s="1"/>
  <c r="T18" i="3"/>
  <c r="S18" i="3" s="1"/>
  <c r="T20" i="3"/>
  <c r="S20" i="3" s="1"/>
  <c r="T21" i="3"/>
  <c r="S21" i="3" s="1"/>
  <c r="T23" i="3"/>
  <c r="S23" i="3" s="1"/>
  <c r="R24" i="3"/>
  <c r="G28" i="14"/>
  <c r="H28" i="14" s="1"/>
  <c r="D23" i="4"/>
  <c r="N23" i="4"/>
  <c r="M23" i="4" s="1"/>
  <c r="H23" i="4"/>
  <c r="G23" i="4" s="1"/>
  <c r="K23" i="4"/>
  <c r="J23" i="4" s="1"/>
  <c r="K7" i="3"/>
  <c r="J7" i="3" s="1"/>
  <c r="K23" i="3"/>
  <c r="J23" i="3" s="1"/>
  <c r="K12" i="3"/>
  <c r="J12" i="3" s="1"/>
  <c r="H24" i="3"/>
  <c r="K16" i="3"/>
  <c r="J16" i="3" s="1"/>
  <c r="K22" i="3"/>
  <c r="J22" i="3" s="1"/>
  <c r="E24" i="3"/>
  <c r="G18" i="14" s="1"/>
  <c r="K17" i="3"/>
  <c r="J17" i="3" s="1"/>
  <c r="J10" i="3"/>
  <c r="K13" i="3"/>
  <c r="J13" i="3" s="1"/>
  <c r="K15" i="3"/>
  <c r="J15" i="3" s="1"/>
  <c r="K19" i="3"/>
  <c r="J19" i="3" s="1"/>
  <c r="K9" i="3"/>
  <c r="J9" i="3" s="1"/>
  <c r="K14" i="3"/>
  <c r="J14" i="3" s="1"/>
  <c r="K18" i="3"/>
  <c r="J18" i="3" s="1"/>
  <c r="K11" i="3"/>
  <c r="J11" i="3" s="1"/>
  <c r="I24" i="3"/>
  <c r="K20" i="3"/>
  <c r="I28" i="14" l="1"/>
  <c r="I24" i="14" s="1"/>
  <c r="H24" i="14"/>
  <c r="G24" i="14"/>
  <c r="J28" i="14"/>
  <c r="K28" i="14"/>
  <c r="J18" i="14"/>
  <c r="K18" i="14"/>
  <c r="K12" i="14"/>
  <c r="J12" i="14"/>
  <c r="G24" i="3"/>
  <c r="G21" i="14" s="1"/>
  <c r="G22" i="14"/>
  <c r="S7" i="3"/>
  <c r="T24" i="3"/>
  <c r="G30" i="14"/>
  <c r="M24" i="3"/>
  <c r="G29" i="14" s="1"/>
  <c r="H29" i="14" s="1"/>
  <c r="I29" i="14" s="1"/>
  <c r="A2" i="4"/>
  <c r="A3" i="3"/>
  <c r="J22" i="14" l="1"/>
  <c r="G14" i="14"/>
  <c r="I30" i="14"/>
  <c r="H30" i="14"/>
  <c r="K29" i="14"/>
  <c r="J29" i="14"/>
  <c r="K21" i="14"/>
  <c r="J21" i="14"/>
  <c r="J24" i="14"/>
  <c r="K24" i="14"/>
  <c r="I22" i="14"/>
  <c r="D24" i="3"/>
  <c r="G17" i="14" s="1"/>
  <c r="K24" i="3"/>
  <c r="J24" i="3" s="1"/>
  <c r="G34" i="14"/>
  <c r="P24" i="3"/>
  <c r="G33" i="14" s="1"/>
  <c r="J14" i="14" l="1"/>
  <c r="G8" i="14"/>
  <c r="J8" i="14" s="1"/>
  <c r="G13" i="14"/>
  <c r="J13" i="14" s="1"/>
  <c r="I26" i="14"/>
  <c r="I9" i="14" s="1"/>
  <c r="K30" i="14"/>
  <c r="H26" i="14"/>
  <c r="J30" i="14"/>
  <c r="H9" i="14"/>
  <c r="H7" i="14" s="1"/>
  <c r="H12" i="17" s="1"/>
  <c r="J12" i="17" s="1"/>
  <c r="H25" i="14"/>
  <c r="K33" i="14"/>
  <c r="J33" i="14"/>
  <c r="K17" i="14"/>
  <c r="J17" i="14"/>
  <c r="G26" i="14"/>
  <c r="J34" i="14"/>
  <c r="K34" i="14"/>
  <c r="I14" i="14"/>
  <c r="I8" i="14" s="1"/>
  <c r="K22" i="14"/>
  <c r="S24" i="3"/>
  <c r="I25" i="14" l="1"/>
  <c r="J26" i="14"/>
  <c r="K26" i="14"/>
  <c r="G9" i="14"/>
  <c r="K14" i="14"/>
  <c r="I13" i="14"/>
  <c r="K13" i="14" s="1"/>
  <c r="G25" i="14"/>
  <c r="I7" i="14"/>
  <c r="I12" i="17" s="1"/>
  <c r="K12" i="17" s="1"/>
  <c r="K8" i="14"/>
  <c r="G7" i="14" l="1"/>
  <c r="J7" i="14" s="1"/>
  <c r="J9" i="14"/>
  <c r="K9" i="14"/>
  <c r="K25" i="14"/>
  <c r="J25" i="14"/>
  <c r="K7" i="14" l="1"/>
</calcChain>
</file>

<file path=xl/sharedStrings.xml><?xml version="1.0" encoding="utf-8"?>
<sst xmlns="http://schemas.openxmlformats.org/spreadsheetml/2006/main" count="904" uniqueCount="301">
  <si>
    <t>TT</t>
  </si>
  <si>
    <t>Cây ngô</t>
  </si>
  <si>
    <t>Cây chất bột</t>
  </si>
  <si>
    <t>Cây rau, đậu các loại</t>
  </si>
  <si>
    <t>Cây đậu, đỗ</t>
  </si>
  <si>
    <t>Cây gừng</t>
  </si>
  <si>
    <t>Cây nghệ</t>
  </si>
  <si>
    <t>Số con xuất chuồng</t>
  </si>
  <si>
    <t>Sản lượng thịt hơi</t>
  </si>
  <si>
    <t>Đàn lợn</t>
  </si>
  <si>
    <t>Đàn gia cầm</t>
  </si>
  <si>
    <t>Cả năm</t>
  </si>
  <si>
    <t>Sản lượng (tấn)</t>
  </si>
  <si>
    <t>Tổng cộng</t>
  </si>
  <si>
    <t>Tên xã</t>
  </si>
  <si>
    <t>Vắc xin LMLM (trâu, bò)</t>
  </si>
  <si>
    <t>Vắc xin THT (trâu, bò)</t>
  </si>
  <si>
    <t>Tổng cộng:</t>
  </si>
  <si>
    <t>STT</t>
  </si>
  <si>
    <t>ĐVT</t>
  </si>
  <si>
    <t>Ghi chú</t>
  </si>
  <si>
    <t>Tổng sản lượng lương thực có hạt</t>
  </si>
  <si>
    <t>Tấn</t>
  </si>
  <si>
    <t>-</t>
  </si>
  <si>
    <t>%</t>
  </si>
  <si>
    <t>&gt;90</t>
  </si>
  <si>
    <t>+</t>
  </si>
  <si>
    <t>Chỉ tiêu</t>
  </si>
  <si>
    <t>I</t>
  </si>
  <si>
    <t>TRỒNG TRỌT</t>
  </si>
  <si>
    <t>Ha</t>
  </si>
  <si>
    <t>&gt; 500</t>
  </si>
  <si>
    <t>1.1</t>
  </si>
  <si>
    <t>Cây lúa</t>
  </si>
  <si>
    <t>a</t>
  </si>
  <si>
    <t>Năng suất</t>
  </si>
  <si>
    <t>Tạ/ha</t>
  </si>
  <si>
    <t>Sản lượng</t>
  </si>
  <si>
    <t>b</t>
  </si>
  <si>
    <t>1.2</t>
  </si>
  <si>
    <t>1.3</t>
  </si>
  <si>
    <t xml:space="preserve">Diện tích chuyển đổi </t>
  </si>
  <si>
    <t>Diện tích</t>
  </si>
  <si>
    <t>II</t>
  </si>
  <si>
    <t>CHĂN NUÔI</t>
  </si>
  <si>
    <t>Sản lượng thịt hơi các loại xuất chuồng</t>
  </si>
  <si>
    <t>Số con hiện có</t>
  </si>
  <si>
    <t>Đàn dê</t>
  </si>
  <si>
    <t>1.4</t>
  </si>
  <si>
    <t>Tiêm phòng</t>
  </si>
  <si>
    <t>3.1</t>
  </si>
  <si>
    <t>Đàn trâu, bò</t>
  </si>
  <si>
    <t>Vắc xin Lở mồm long móng</t>
  </si>
  <si>
    <t>Liều</t>
  </si>
  <si>
    <t>Kỳ I</t>
  </si>
  <si>
    <t>Kỳ II</t>
  </si>
  <si>
    <t>Vắc xin Tụ huyết trùng</t>
  </si>
  <si>
    <t>3.2</t>
  </si>
  <si>
    <t>Đàn chó (Vắc xin phòng dại chó-cả năm)</t>
  </si>
  <si>
    <t>Con</t>
  </si>
  <si>
    <t>III</t>
  </si>
  <si>
    <t>THỦY SẢN</t>
  </si>
  <si>
    <t>IV</t>
  </si>
  <si>
    <t>LÂM NGHIỆP</t>
  </si>
  <si>
    <t>Cây lương thực có hạt</t>
  </si>
  <si>
    <t>Trong đó:       + Thóc</t>
  </si>
  <si>
    <t xml:space="preserve">                       + Ngô</t>
  </si>
  <si>
    <t>Lương thực bình quân đầu người</t>
  </si>
  <si>
    <t>Kg/người/
năm</t>
  </si>
  <si>
    <t xml:space="preserve">Vụ xuân  </t>
  </si>
  <si>
    <t xml:space="preserve">Vụ mùa     </t>
  </si>
  <si>
    <t xml:space="preserve"> Sản lượng</t>
  </si>
  <si>
    <t xml:space="preserve">Vụ xuân          </t>
  </si>
  <si>
    <t xml:space="preserve">Vụ mùa             </t>
  </si>
  <si>
    <t>Duy trì diện tích chuyển đổi cơ cấu cây trồng trên đất lúa năm 2018-2022</t>
  </si>
  <si>
    <t xml:space="preserve">Cây khoai lang     </t>
  </si>
  <si>
    <t xml:space="preserve">Rau các loại    </t>
  </si>
  <si>
    <t>Cây công nghiệp</t>
  </si>
  <si>
    <t xml:space="preserve">Cây lạc    </t>
  </si>
  <si>
    <t>Cây mía</t>
  </si>
  <si>
    <t xml:space="preserve">Cây chè     </t>
  </si>
  <si>
    <t>Diện tích hiện có</t>
  </si>
  <si>
    <t>Chè Búp</t>
  </si>
  <si>
    <t>Diện tích thu hoạch</t>
  </si>
  <si>
    <t>Đàn trâu</t>
  </si>
  <si>
    <t xml:space="preserve"> Đàn bò</t>
  </si>
  <si>
    <t xml:space="preserve"> Ngựa</t>
  </si>
  <si>
    <t>Tổng đàn cuối năm</t>
  </si>
  <si>
    <t>CHỈ TIÊU KẾ HOẠCH PHÁT TRIỂN CHĂN NUÔI TRANG TRẠI, TIÊM VẮC XIN PHÒNG BỆNH GIA SÚC NĂM 2025</t>
  </si>
  <si>
    <t>ha</t>
  </si>
  <si>
    <t>Gia cầm</t>
  </si>
  <si>
    <t>Biểu 02</t>
  </si>
  <si>
    <t>Biểu 03</t>
  </si>
  <si>
    <t>Biểu 10</t>
  </si>
  <si>
    <t>Đơn vị</t>
  </si>
  <si>
    <t>Trẻ dưới 6 tuổi được tiêm phòng</t>
  </si>
  <si>
    <t>Đạt</t>
  </si>
  <si>
    <t>Triệu đồng/người/năm</t>
  </si>
  <si>
    <t>Tên thôn</t>
  </si>
  <si>
    <t>CÂY LÚA</t>
  </si>
  <si>
    <t>CÂY NGÔ</t>
  </si>
  <si>
    <t>VỤ XUÂN</t>
  </si>
  <si>
    <t>VỤ MÙA</t>
  </si>
  <si>
    <t>CẢ NĂM</t>
  </si>
  <si>
    <t>DT gieo trồng (ha)</t>
  </si>
  <si>
    <t>NS (tạ/ha)</t>
  </si>
  <si>
    <t>SL (tấn)</t>
  </si>
  <si>
    <t>Tân Minh 1</t>
  </si>
  <si>
    <t>Tân Minh 2</t>
  </si>
  <si>
    <t>Tân Minh 3</t>
  </si>
  <si>
    <t>Nà Đô</t>
  </si>
  <si>
    <t>Tân Thịnh</t>
  </si>
  <si>
    <t>Tân Tiến</t>
  </si>
  <si>
    <t>Nà Pját</t>
  </si>
  <si>
    <t>Bản Cậu</t>
  </si>
  <si>
    <t>Khuổi Lịa</t>
  </si>
  <si>
    <t>Vay Loàn</t>
  </si>
  <si>
    <t>Bản Nhượng</t>
  </si>
  <si>
    <t>Hợp Tiến</t>
  </si>
  <si>
    <t>Kéo Nàng</t>
  </si>
  <si>
    <t>Phja Khao</t>
  </si>
  <si>
    <t>Thâm Tàu</t>
  </si>
  <si>
    <t>Phiêng Lằm</t>
  </si>
  <si>
    <t>Bản Nhài</t>
  </si>
  <si>
    <t>KHOAI LANG</t>
  </si>
  <si>
    <t>LẠC</t>
  </si>
  <si>
    <t>ĐẬU ĐỖ CÁC LOẠI</t>
  </si>
  <si>
    <t>RAU CÁC LOẠI</t>
  </si>
  <si>
    <t>DT (ha)</t>
  </si>
  <si>
    <t>CHỈ TIÊU KẾ HOẠCH CÂY CHẤT BỘT, CÂY THỰC PHẨM NĂM 2026</t>
  </si>
  <si>
    <t>CHỈ TIÊU KẾ HOẠCH TIÊM VẮC XIN PHÒNG BỆNH VÀ TỔNG ĐÀN VẬT NUÔI NĂM 2026</t>
  </si>
  <si>
    <t>ĐVT: Con = Liều</t>
  </si>
  <si>
    <t>Chỉ tiêu chăn nuôi</t>
  </si>
  <si>
    <t>Tiêm phòng dại đàn chó</t>
  </si>
  <si>
    <t>Trâu</t>
  </si>
  <si>
    <t>Bò</t>
  </si>
  <si>
    <t>Ngựa</t>
  </si>
  <si>
    <t>Dê</t>
  </si>
  <si>
    <t>Lợn</t>
  </si>
  <si>
    <t xml:space="preserve">Kỳ I </t>
  </si>
  <si>
    <t xml:space="preserve">Kỳ II </t>
  </si>
  <si>
    <t xml:space="preserve">Cả năm </t>
  </si>
  <si>
    <t>Xuất chuồng (con)</t>
  </si>
  <si>
    <t>Tiêm Vắc xin phòng bệnh cho đàn trâu, bò, chó</t>
  </si>
  <si>
    <t>Đàn vật nuôi (gia súc, gia cầm)</t>
  </si>
  <si>
    <t xml:space="preserve">TỔNG HỢP DIỆN TÍCH NUÔI TRỒNG THỦY SẢN </t>
  </si>
  <si>
    <t>ĐVT: Ha</t>
  </si>
  <si>
    <t>THÔN</t>
  </si>
  <si>
    <t>Tổng Cộng</t>
  </si>
  <si>
    <t xml:space="preserve">Tân Thịnh </t>
  </si>
  <si>
    <t xml:space="preserve">Tân Tiến </t>
  </si>
  <si>
    <t xml:space="preserve">Bản Cậu </t>
  </si>
  <si>
    <t xml:space="preserve">Khuổi Lịa </t>
  </si>
  <si>
    <t xml:space="preserve">Nà Đô </t>
  </si>
  <si>
    <t xml:space="preserve">Kéo Nàng </t>
  </si>
  <si>
    <t xml:space="preserve">Bản Nhượng </t>
  </si>
  <si>
    <t xml:space="preserve">Phia Khao </t>
  </si>
  <si>
    <t xml:space="preserve">Bản Nhài </t>
  </si>
  <si>
    <t xml:space="preserve">Thâm Tàu </t>
  </si>
  <si>
    <t xml:space="preserve"> </t>
  </si>
  <si>
    <t>4.5.1</t>
  </si>
  <si>
    <t>Tổng đàn đại gia súc cả năm</t>
  </si>
  <si>
    <t>Tổng diện tích rồng rừng</t>
  </si>
  <si>
    <t>CHỈ TIÊU KẾ HOẠCH CÂY LƯƠNG THỰC CÓ HẠT NĂM 2026</t>
  </si>
  <si>
    <t>Tổng đàn cuối năm (con)</t>
  </si>
  <si>
    <t>Năng suất (tạ/ha)</t>
  </si>
  <si>
    <t>TÀI CHÍNH – KINH TẾ</t>
  </si>
  <si>
    <t>Thu nội địa</t>
  </si>
  <si>
    <t>Triệu đồng</t>
  </si>
  <si>
    <t>Thu tiền sử dụng đất</t>
  </si>
  <si>
    <t>Thu NSĐP (không gồm tiền SDĐ, xổ số)</t>
  </si>
  <si>
    <t>Tốc độ tăng trưởng NSĐP</t>
  </si>
  <si>
    <t>Tốc độ tăng GTSX trên địa bàn</t>
  </si>
  <si>
    <t>Thu nhập bình quân đầu người</t>
  </si>
  <si>
    <t>NÔNG NGHIỆP – MÔI TRƯỜNG</t>
  </si>
  <si>
    <t>Sản lượng lương thực có hạt</t>
  </si>
  <si>
    <t>Sản lượng chè búp tươi</t>
  </si>
  <si>
    <t xml:space="preserve">Sản lượng thịt gia súc, gia cầm chủ yếu xuất chuồng </t>
  </si>
  <si>
    <t>Diện tích trồng rừng tập trung</t>
  </si>
  <si>
    <t>Độ che phủ rừng</t>
  </si>
  <si>
    <t>Tỷ lệ thu gom, xử lý chất thải rắn sinh hoạt</t>
  </si>
  <si>
    <t xml:space="preserve">CÔNG NGHIỆP - XÂY DỰNG </t>
  </si>
  <si>
    <t>Tỷ lệ phương tiện giao thông công cộng sử dụng năng lượng xanh</t>
  </si>
  <si>
    <t xml:space="preserve">CHỈ VỀ XÃ HỘI </t>
  </si>
  <si>
    <t>Giảm tỷ lệ hộ nghèo đa chiều</t>
  </si>
  <si>
    <t>Tỷ lệ hộ sử dụng nước sạch đạt chuẩn</t>
  </si>
  <si>
    <t>Tỷ lệ lao động qua đào tạo</t>
  </si>
  <si>
    <t>Trong đó có bằng cấp, chứng chỉ</t>
  </si>
  <si>
    <t>≥38</t>
  </si>
  <si>
    <t>V</t>
  </si>
  <si>
    <t>Y TẾ – DÂN SỐ</t>
  </si>
  <si>
    <t>Tỷ lệ người dân tham gia BHYT</t>
  </si>
  <si>
    <t>Tỷ lệ chất thải y tế được xử lý</t>
  </si>
  <si>
    <t>Tỷ lệ thất nghiệp khu vực nông thôn</t>
  </si>
  <si>
    <t>&lt;2,3</t>
  </si>
  <si>
    <t>Số người mới sử dụng biện pháp tránh thai hiện đại trong năm</t>
  </si>
  <si>
    <t>Người</t>
  </si>
  <si>
    <t>Tỷ lệ cặp nam, nữ thanh niên được tư vấn, khám sức khỏe trước khi kết hôn</t>
  </si>
  <si>
    <t>Người cao tuổi được khám sức khỏe định kỳ</t>
  </si>
  <si>
    <t>VI</t>
  </si>
  <si>
    <t>VĂN HÓA – GIÁO DỤC</t>
  </si>
  <si>
    <t>Gia đình đạt chuẩn văn hóa</t>
  </si>
  <si>
    <t>≥90</t>
  </si>
  <si>
    <t>Thôn đạt chuẩn văn hóa</t>
  </si>
  <si>
    <t>Cơ quan, đơn vị đạt chuẩn văn hóa</t>
  </si>
  <si>
    <t>≥92</t>
  </si>
  <si>
    <t>Huy động trẻ 5 tuổi ra lớp</t>
  </si>
  <si>
    <t>Huy động học sinh ra lớp 1</t>
  </si>
  <si>
    <t>Huy động học sinh ra lớp 6</t>
  </si>
  <si>
    <t>Phổ cập GDMN cho trẻ 3–5 tuổi</t>
  </si>
  <si>
    <t>Trường học đạt chuẩn quốc gia</t>
  </si>
  <si>
    <t>VII</t>
  </si>
  <si>
    <t>KHOA HỌC – CHUYỂN ĐỔI SỐ</t>
  </si>
  <si>
    <t>Hồ sơ công việc xử lý trên môi trường mạng</t>
  </si>
  <si>
    <t xml:space="preserve">Hồ sơ TTHC được xử lý trên mạng </t>
  </si>
  <si>
    <t>Tỷ lệ người sử dụng có khả năng truy nhập băng rộng cố định với tốc độ trên 1Gb/s</t>
  </si>
  <si>
    <t>Tỷ lệ dân số được phủ sóng 5G</t>
  </si>
  <si>
    <t>QUỐC PHÒNG – AN NINH</t>
  </si>
  <si>
    <r>
      <t xml:space="preserve">Tỷ lệ phụ nữ mang thai được tầm soát (sàng lọc trước sinh) đủ 4 bệnh </t>
    </r>
    <r>
      <rPr>
        <i/>
        <sz val="14"/>
        <color rgb="FF000000"/>
        <rFont val="Times New Roman"/>
        <family val="1"/>
      </rPr>
      <t>(Down, Edward, Patau, Thalassemia</t>
    </r>
    <r>
      <rPr>
        <sz val="14"/>
        <color rgb="FF000000"/>
        <rFont val="Times New Roman"/>
        <family val="1"/>
      </rPr>
      <t>)</t>
    </r>
  </si>
  <si>
    <r>
      <t>Tỷ lệ trẻ sơ sinh được tầm soát (sàng lọc sơ sinh) đủ 5 bệnh (</t>
    </r>
    <r>
      <rPr>
        <i/>
        <sz val="14"/>
        <color rgb="FF000000"/>
        <rFont val="Times New Roman"/>
        <family val="1"/>
      </rPr>
      <t>suy giáp bẩm sinh, thiếu men G6PD, tăng sản thượng thận bẩm sinh, khiếm thính bẩm sinh, tim bẩm sinh)</t>
    </r>
  </si>
  <si>
    <t>Tỷ lệ lực lượng dân quân, tự vệ so với dân số</t>
  </si>
  <si>
    <t>Thực hiện giáo dục, bồi dưỡng kiến thức quốc phòng, an ninh cho các đối tượng theo quy định</t>
  </si>
  <si>
    <t>Hoàn thành chỉ tiêu tuyển quân</t>
  </si>
  <si>
    <t>Khu dân cư đạt chuẩn ANTT</t>
  </si>
  <si>
    <t>Giảm tội phạm về trật tự xã hội</t>
  </si>
  <si>
    <t>Duy trì xã không có ma túy</t>
  </si>
  <si>
    <t>Duy trì</t>
  </si>
  <si>
    <t xml:space="preserve">CHỈ TIÊU GIÁO DỤC VÀ ĐÀO TẠO </t>
  </si>
  <si>
    <t>Stt</t>
  </si>
  <si>
    <t xml:space="preserve">Tên trường </t>
  </si>
  <si>
    <t xml:space="preserve">Đạt tiêu chuẩn phổ cập giáo dục mầm non cho trẻ em 3-5 tuổi( Đạt) </t>
  </si>
  <si>
    <t xml:space="preserve">Huy động trẻ em 5 tuổi ra lớp( %) </t>
  </si>
  <si>
    <t xml:space="preserve">Tuyển sinh học sinh vào lớp 1      ( %) </t>
  </si>
  <si>
    <t xml:space="preserve">Tuyển sinh học sinh vào lớp 6       ( %) </t>
  </si>
  <si>
    <t xml:space="preserve">Phổ cập giáo dục tiểu học       ( mức độ) </t>
  </si>
  <si>
    <t xml:space="preserve">Phổ cập giáo dục trung học cơ sở          ( mức độ) </t>
  </si>
  <si>
    <t xml:space="preserve">Đạt chuẩn xóa mù chữ          ( Mức độ) </t>
  </si>
  <si>
    <t xml:space="preserve">Duy trì và nâng cao chất lượng các trường học đạt chuẩn quốc gia trên địa bàn xã. (Duy trì và nâng cao) </t>
  </si>
  <si>
    <t xml:space="preserve">Trường Mầm Non Bản Thi </t>
  </si>
  <si>
    <t xml:space="preserve">Đạt </t>
  </si>
  <si>
    <t xml:space="preserve">Trường Mầm Non Yên Thịnh </t>
  </si>
  <si>
    <t xml:space="preserve">Trưởng Tiểu học  Bản Thi </t>
  </si>
  <si>
    <t>Trưởng Tiểu học  Yên Thượng</t>
  </si>
  <si>
    <t xml:space="preserve">Trường Tiểu học và Trung học cở sở Yên Thịnh </t>
  </si>
  <si>
    <t>Kế hoạch năm 2026</t>
  </si>
  <si>
    <t xml:space="preserve">KH xã </t>
  </si>
  <si>
    <t>Kết quả thực hiện 6 tháng đầu năm</t>
  </si>
  <si>
    <t>Ước thực hiện 2026</t>
  </si>
  <si>
    <t xml:space="preserve">Đề xuất điều chỉnh KH xã </t>
  </si>
  <si>
    <t>Lý do đề nghị đc</t>
  </si>
  <si>
    <t>TỔNG HỢP CHỈ TIÊU KẾ HOẠCH SẢN XUẤT NÔNG, LÂM NGHIỆP 6 THÁNG ĐẦU NĂM 2026</t>
  </si>
  <si>
    <t>TỈNH GIAO</t>
  </si>
  <si>
    <t>KH XÃ</t>
  </si>
  <si>
    <t>Tỷ lệ % thực hiện 6 tháng so với KH xã giao</t>
  </si>
  <si>
    <t>Ước tỷ lệ thực hiện năm 2026 so với KH xã giao</t>
  </si>
  <si>
    <t>đạt</t>
  </si>
  <si>
    <t>BIỂU TỔNG HỢP CHỈ TIÊU KẾ HOẠCH PHÁT TRIỂN KINH TẾ - XÃ HỘI 6 THÁNG ĐẦU NĂM 2026</t>
  </si>
  <si>
    <t>NQ HĐND xã</t>
  </si>
  <si>
    <t>NQ Đảng uỷ xã</t>
  </si>
  <si>
    <t>KẾ HOẠCH</t>
  </si>
  <si>
    <t>NQ HDND XÃ</t>
  </si>
  <si>
    <t>NQ ĐẢNG UỶ</t>
  </si>
  <si>
    <t>Diện tích đất ruộng, soi bãi đạt 130 triệu đồng/ha/năm trở lên</t>
  </si>
  <si>
    <t>≥95</t>
  </si>
  <si>
    <t>&gt;92</t>
  </si>
  <si>
    <t>Chỉ tiêu giai đoạn theo NQ 99, NQ 100 là 100%; chỉ tiêu của tỉnh tại QĐ 2611,2612 là 23,08%; chỉ tiêu giao tại QĐ358 100%</t>
  </si>
  <si>
    <t>Hiện tại chỉ có mạng viettel phủ sóng 5G, ước thực hiện năm 2026 chỉ đạt 60%</t>
  </si>
  <si>
    <t>Chưa đạt</t>
  </si>
  <si>
    <t>Hiện tại các trường chưa đạt về tiêu chí thiết bị và giáo viên</t>
  </si>
  <si>
    <t>Chưa đánh giá do hiện tại trệ địa bàn xã không có phương tiện công cộng (taxi, xe bus)</t>
  </si>
  <si>
    <t>Chỉ tiêu HĐND xa giao 65%cao hơn so với KH tỉnh, tuy nhiên ước thực hiện chỉ đạt 60%</t>
  </si>
  <si>
    <t>KH tỉnh giao (358)</t>
  </si>
  <si>
    <t>Phòng Kinh tế</t>
  </si>
  <si>
    <t>Chưa đạt so với NQ của HĐND xã giao</t>
  </si>
  <si>
    <t>Ước thực hiện năm 2026 không đạt</t>
  </si>
  <si>
    <t>Tỷ lệ thực hiện 6 tháng đầu năm thấp</t>
  </si>
  <si>
    <t>BIỂU TỔNG HỢP DỰ ƯỚC CÁC CHỈ TIÊU KẾ HOẠCH PHÁT TRIỂN KINH TẾ - XÃ HỘI  NĂM 2026</t>
  </si>
  <si>
    <r>
      <t>Tỷ lệ trẻ sơ sinh được tầm soát (sàng lọc sơ sinh) đủ 5 bệnh (</t>
    </r>
    <r>
      <rPr>
        <i/>
        <sz val="14"/>
        <rFont val="Times New Roman"/>
        <family val="1"/>
      </rPr>
      <t>suy giáp bẩm sinh, thiếu men G6PD, tăng sản thượng thận bẩm sinh, khiếm thính bẩm sinh, tim bẩm sinh)</t>
    </r>
  </si>
  <si>
    <t>Đơn vị chủ trì nội dung</t>
  </si>
  <si>
    <t>Phòng Văn hóa - Xã hội</t>
  </si>
  <si>
    <t>Trạm Y tế</t>
  </si>
  <si>
    <t>05 trường học</t>
  </si>
  <si>
    <t>Các trường Mầm non</t>
  </si>
  <si>
    <t>Chỉ tiêu sau điều chỉnh</t>
  </si>
  <si>
    <t>Chưa giao</t>
  </si>
  <si>
    <t>&lt; 2,3</t>
  </si>
  <si>
    <t>BIỂU ĐIỀU CHỈNH, BỔ SUNG CHỈ TIÊU KẾ HOẠCH PHÁT TRIỂN KINH TẾ - XÃ HỘI  NĂM 2026</t>
  </si>
  <si>
    <t>Chỉ tiêu điều chỉnh, bổ sung</t>
  </si>
  <si>
    <t>Lý do đề nghị điều chỉnh, bổ sung</t>
  </si>
  <si>
    <t>UBND tỉnh giao bổ sung tại Quyết định  số 358/QĐ-UBND ngày 13/02/2026</t>
  </si>
  <si>
    <t>Chỉ tiêu HĐND xã giao 65%, chỉ tiêu UBND tỉnh giao tại Quyết định số 358/QĐ-UBND là 60%. đồng thời qua rà soát kết quả thực hiện năm 2026 chỉ đạt 60%</t>
  </si>
  <si>
    <t>UBND tỉnh giao bổ sung tại Quyết định  số 358/QĐ-UBND là 60%; Đồng thời qua rà soát, năm 2026 tỷ lệ phủ sóng 5G chỉ đạt 60%</t>
  </si>
  <si>
    <t>Tốc độ tăng tổng giá trị sản phẩm trên địa bàn</t>
  </si>
  <si>
    <t>Tỷ lệ người dân được hưởng chính sách khám sức khỏe</t>
  </si>
  <si>
    <t>Tỷ lệ giảm tai nạn giao thông trên 3 tiêu chí (số vụ, số người chết, số người bị thương)</t>
  </si>
  <si>
    <t>UBND tỉnh điều chỉnh tại Quyết định  số 358/QĐ-UBND ngày 13/02/2026</t>
  </si>
  <si>
    <t xml:space="preserve">CHỈ TIÊU VỀ XÃ HỘI </t>
  </si>
  <si>
    <t>Chỉ tiêu giao tại Nghị quyết số 38/NQ-HĐND ngày 21/12/2025</t>
  </si>
  <si>
    <t>UBND tỉnh bổ sung tại Quyết định số 2696/QĐ-UBND ngày 21/8/2026</t>
  </si>
  <si>
    <t>Tỷ lệ giảm số vụ cháy cấp III và không để sảy ra vụ cháy đặc biệt nghiêm trọng cấp V hàng năm</t>
  </si>
  <si>
    <t>(Kèm theo Nghị quyết số         Ngày 28/8/2026 của HĐND xã)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</si>
</sst>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.0_);_(* \(#,##0.0\);_(* &quot;-&quot;??_);_(@_)"/>
    <numFmt numFmtId="167" formatCode="_(* #,##0_);_(* \(#,##0\);_(* &quot;-&quot;??_);_(@_)"/>
    <numFmt numFmtId="168" formatCode="#,##0;[Red]#,##0"/>
    <numFmt numFmtId="169" formatCode="_-* #,##0_-;\-* #,##0_-;_-* &quot;-&quot;??_-;_-@_-"/>
  </numFmts>
  <fonts count="34" x14ac:knownFonts="1">
    <font>
      <sz val="12"/>
      <color rgb="FF000000"/>
      <name val="Times New Roman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3"/>
      <name val="Times New Roman"/>
      <family val="1"/>
    </font>
    <font>
      <sz val="13"/>
      <name val="Times New Roman"/>
      <family val="2"/>
    </font>
    <font>
      <sz val="12"/>
      <color indexed="8"/>
      <name val="Times New Roman"/>
      <family val="2"/>
    </font>
    <font>
      <sz val="12"/>
      <name val="Times New Roman"/>
      <family val="2"/>
    </font>
    <font>
      <b/>
      <sz val="12"/>
      <name val="Times New Roman"/>
      <family val="1"/>
    </font>
    <font>
      <sz val="11"/>
      <name val="Times New Roman"/>
      <family val="1"/>
    </font>
    <font>
      <i/>
      <sz val="11"/>
      <name val=".VnTime"/>
      <family val="2"/>
    </font>
    <font>
      <sz val="12"/>
      <name val="Times New Roman"/>
      <family val="1"/>
      <charset val="163"/>
    </font>
    <font>
      <sz val="12"/>
      <name val="Times New Roman"/>
      <family val="1"/>
    </font>
    <font>
      <sz val="11"/>
      <name val=".VnTime"/>
      <family val="2"/>
    </font>
    <font>
      <b/>
      <i/>
      <sz val="11"/>
      <name val="Times New Roman"/>
      <family val="1"/>
    </font>
    <font>
      <sz val="11"/>
      <name val="Calibri"/>
      <family val="2"/>
    </font>
    <font>
      <sz val="11"/>
      <name val="Times New Roman"/>
      <family val="1"/>
      <charset val="163"/>
    </font>
    <font>
      <b/>
      <sz val="11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1"/>
      <name val="Times New Roman"/>
      <family val="1"/>
    </font>
    <font>
      <sz val="1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43" fontId="8" fillId="0" borderId="0" applyFont="0" applyFill="0" applyBorder="0" applyAlignment="0" applyProtection="0"/>
    <xf numFmtId="0" fontId="8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165" fontId="1" fillId="0" borderId="0" applyFont="0" applyFill="0" applyBorder="0" applyAlignment="0" applyProtection="0"/>
    <xf numFmtId="0" fontId="5" fillId="0" borderId="0"/>
    <xf numFmtId="164" fontId="21" fillId="0" borderId="0" applyFont="0" applyFill="0" applyBorder="0" applyAlignment="0" applyProtection="0"/>
  </cellStyleXfs>
  <cellXfs count="210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0" fontId="14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4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3" fontId="10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/>
    </xf>
    <xf numFmtId="43" fontId="10" fillId="0" borderId="1" xfId="0" applyNumberFormat="1" applyFont="1" applyBorder="1" applyAlignment="1">
      <alignment horizontal="right" vertical="center"/>
    </xf>
    <xf numFmtId="43" fontId="10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43" fontId="23" fillId="0" borderId="1" xfId="0" applyNumberFormat="1" applyFont="1" applyBorder="1" applyAlignment="1">
      <alignment horizontal="right" vertical="center"/>
    </xf>
    <xf numFmtId="43" fontId="23" fillId="0" borderId="1" xfId="0" applyNumberFormat="1" applyFont="1" applyBorder="1" applyAlignment="1">
      <alignment horizontal="center" vertical="center"/>
    </xf>
    <xf numFmtId="43" fontId="10" fillId="0" borderId="1" xfId="0" applyNumberFormat="1" applyFont="1" applyBorder="1" applyAlignment="1">
      <alignment horizontal="right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4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/>
    <xf numFmtId="0" fontId="23" fillId="0" borderId="1" xfId="0" applyFont="1" applyBorder="1"/>
    <xf numFmtId="168" fontId="23" fillId="0" borderId="1" xfId="0" applyNumberFormat="1" applyFont="1" applyBorder="1" applyAlignment="1">
      <alignment horizontal="center" vertical="center"/>
    </xf>
    <xf numFmtId="168" fontId="23" fillId="0" borderId="1" xfId="0" applyNumberFormat="1" applyFont="1" applyBorder="1" applyAlignment="1">
      <alignment horizontal="left" vertical="center"/>
    </xf>
    <xf numFmtId="37" fontId="23" fillId="0" borderId="1" xfId="0" applyNumberFormat="1" applyFont="1" applyBorder="1" applyAlignment="1">
      <alignment horizontal="right" vertical="center"/>
    </xf>
    <xf numFmtId="43" fontId="23" fillId="0" borderId="1" xfId="0" applyNumberFormat="1" applyFont="1" applyBorder="1" applyAlignment="1">
      <alignment horizontal="center" vertical="center" wrapText="1"/>
    </xf>
    <xf numFmtId="168" fontId="10" fillId="0" borderId="1" xfId="0" applyNumberFormat="1" applyFont="1" applyBorder="1" applyAlignment="1">
      <alignment horizontal="center" vertical="center"/>
    </xf>
    <xf numFmtId="168" fontId="10" fillId="0" borderId="1" xfId="0" applyNumberFormat="1" applyFont="1" applyBorder="1" applyAlignment="1">
      <alignment horizontal="left" vertical="center"/>
    </xf>
    <xf numFmtId="37" fontId="10" fillId="0" borderId="1" xfId="0" applyNumberFormat="1" applyFont="1" applyBorder="1" applyAlignment="1">
      <alignment horizontal="right" vertical="center"/>
    </xf>
    <xf numFmtId="168" fontId="22" fillId="0" borderId="1" xfId="0" applyNumberFormat="1" applyFont="1" applyBorder="1" applyAlignment="1">
      <alignment horizontal="center" vertical="center" wrapText="1"/>
    </xf>
    <xf numFmtId="168" fontId="14" fillId="0" borderId="1" xfId="0" applyNumberFormat="1" applyFont="1" applyBorder="1" applyAlignment="1">
      <alignment horizontal="left" vertical="center"/>
    </xf>
    <xf numFmtId="168" fontId="14" fillId="0" borderId="1" xfId="0" applyNumberFormat="1" applyFont="1" applyBorder="1" applyAlignment="1">
      <alignment horizontal="center" vertical="center"/>
    </xf>
    <xf numFmtId="37" fontId="14" fillId="0" borderId="1" xfId="0" applyNumberFormat="1" applyFont="1" applyBorder="1" applyAlignment="1">
      <alignment horizontal="right" vertical="center"/>
    </xf>
    <xf numFmtId="167" fontId="10" fillId="0" borderId="1" xfId="0" applyNumberFormat="1" applyFont="1" applyBorder="1" applyAlignment="1">
      <alignment horizontal="center" vertical="center"/>
    </xf>
    <xf numFmtId="167" fontId="23" fillId="0" borderId="1" xfId="0" applyNumberFormat="1" applyFont="1" applyBorder="1" applyAlignment="1">
      <alignment horizontal="center" vertical="center"/>
    </xf>
    <xf numFmtId="0" fontId="14" fillId="0" borderId="1" xfId="0" quotePrefix="1" applyFont="1" applyBorder="1" applyAlignment="1">
      <alignment vertical="center"/>
    </xf>
    <xf numFmtId="43" fontId="14" fillId="0" borderId="0" xfId="0" applyNumberFormat="1" applyFont="1"/>
    <xf numFmtId="0" fontId="10" fillId="0" borderId="0" xfId="0" applyFont="1"/>
    <xf numFmtId="166" fontId="14" fillId="0" borderId="0" xfId="0" applyNumberFormat="1" applyFont="1"/>
    <xf numFmtId="166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4" fontId="14" fillId="0" borderId="6" xfId="7" applyNumberFormat="1" applyFont="1" applyFill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4" fontId="14" fillId="0" borderId="6" xfId="7" applyNumberFormat="1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2" fontId="24" fillId="0" borderId="6" xfId="0" applyNumberFormat="1" applyFont="1" applyBorder="1" applyAlignment="1">
      <alignment horizontal="center" vertical="center"/>
    </xf>
    <xf numFmtId="4" fontId="14" fillId="0" borderId="6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6" xfId="0" applyFont="1" applyBorder="1" applyAlignment="1">
      <alignment vertical="center" wrapText="1"/>
    </xf>
    <xf numFmtId="4" fontId="14" fillId="3" borderId="7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vertical="center" wrapText="1"/>
    </xf>
    <xf numFmtId="4" fontId="10" fillId="0" borderId="6" xfId="7" applyNumberFormat="1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2" fontId="25" fillId="0" borderId="6" xfId="0" applyNumberFormat="1" applyFont="1" applyBorder="1" applyAlignment="1">
      <alignment horizontal="center" vertical="center"/>
    </xf>
    <xf numFmtId="167" fontId="14" fillId="0" borderId="0" xfId="0" applyNumberFormat="1" applyFont="1"/>
    <xf numFmtId="43" fontId="14" fillId="0" borderId="0" xfId="0" applyNumberFormat="1" applyFont="1" applyAlignment="1">
      <alignment horizontal="center"/>
    </xf>
    <xf numFmtId="4" fontId="14" fillId="0" borderId="6" xfId="0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 vertical="center"/>
    </xf>
    <xf numFmtId="0" fontId="14" fillId="0" borderId="1" xfId="8" applyFont="1" applyBorder="1" applyAlignment="1">
      <alignment horizontal="center"/>
    </xf>
    <xf numFmtId="0" fontId="14" fillId="0" borderId="1" xfId="8" applyFont="1" applyBorder="1" applyAlignment="1">
      <alignment horizontal="left" vertical="center"/>
    </xf>
    <xf numFmtId="0" fontId="14" fillId="0" borderId="2" xfId="8" applyFont="1" applyBorder="1" applyAlignment="1">
      <alignment horizontal="left" vertical="center"/>
    </xf>
    <xf numFmtId="3" fontId="10" fillId="0" borderId="6" xfId="0" applyNumberFormat="1" applyFont="1" applyBorder="1" applyAlignment="1">
      <alignment horizontal="center" vertical="center"/>
    </xf>
    <xf numFmtId="3" fontId="10" fillId="0" borderId="6" xfId="9" applyNumberFormat="1" applyFont="1" applyBorder="1" applyAlignment="1">
      <alignment horizontal="center" vertical="center"/>
    </xf>
    <xf numFmtId="167" fontId="14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169" fontId="14" fillId="0" borderId="6" xfId="9" applyNumberFormat="1" applyFont="1" applyBorder="1" applyAlignment="1">
      <alignment horizontal="center"/>
    </xf>
    <xf numFmtId="2" fontId="14" fillId="0" borderId="6" xfId="0" applyNumberFormat="1" applyFont="1" applyBorder="1" applyAlignment="1">
      <alignment horizontal="center"/>
    </xf>
    <xf numFmtId="1" fontId="14" fillId="0" borderId="6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14" fillId="3" borderId="6" xfId="0" applyFont="1" applyFill="1" applyBorder="1"/>
    <xf numFmtId="0" fontId="14" fillId="0" borderId="6" xfId="0" applyFont="1" applyBorder="1" applyAlignment="1">
      <alignment horizontal="center" vertical="center" wrapText="1"/>
    </xf>
    <xf numFmtId="0" fontId="14" fillId="4" borderId="6" xfId="0" applyFont="1" applyFill="1" applyBorder="1"/>
    <xf numFmtId="44" fontId="14" fillId="3" borderId="6" xfId="0" applyNumberFormat="1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 wrapText="1"/>
    </xf>
    <xf numFmtId="4" fontId="14" fillId="0" borderId="8" xfId="0" applyNumberFormat="1" applyFont="1" applyBorder="1" applyAlignment="1">
      <alignment horizontal="center" vertical="center" wrapText="1"/>
    </xf>
    <xf numFmtId="4" fontId="10" fillId="0" borderId="6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0" fillId="0" borderId="6" xfId="8" applyFont="1" applyBorder="1" applyAlignment="1">
      <alignment horizontal="center" vertical="center" wrapText="1"/>
    </xf>
    <xf numFmtId="0" fontId="14" fillId="0" borderId="6" xfId="8" applyFont="1" applyBorder="1" applyAlignment="1">
      <alignment horizontal="left" vertical="center"/>
    </xf>
    <xf numFmtId="43" fontId="23" fillId="0" borderId="0" xfId="0" applyNumberFormat="1" applyFont="1" applyAlignment="1">
      <alignment horizontal="center"/>
    </xf>
    <xf numFmtId="3" fontId="14" fillId="0" borderId="6" xfId="8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3" fontId="10" fillId="0" borderId="4" xfId="0" applyNumberFormat="1" applyFont="1" applyBorder="1" applyAlignment="1">
      <alignment horizontal="right" vertical="center" wrapText="1"/>
    </xf>
    <xf numFmtId="43" fontId="10" fillId="0" borderId="6" xfId="0" applyNumberFormat="1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23" fillId="0" borderId="4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9" fontId="2" fillId="0" borderId="6" xfId="9" applyNumberFormat="1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8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wrapText="1"/>
    </xf>
    <xf numFmtId="0" fontId="16" fillId="0" borderId="0" xfId="0" applyFont="1" applyAlignment="1">
      <alignment vertical="center" wrapText="1"/>
    </xf>
    <xf numFmtId="0" fontId="2" fillId="0" borderId="0" xfId="0" applyFont="1"/>
    <xf numFmtId="0" fontId="3" fillId="0" borderId="6" xfId="0" applyFont="1" applyBorder="1" applyAlignment="1">
      <alignment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3" fontId="29" fillId="0" borderId="6" xfId="0" applyNumberFormat="1" applyFont="1" applyBorder="1" applyAlignment="1">
      <alignment horizontal="center" vertical="center" wrapText="1"/>
    </xf>
    <xf numFmtId="0" fontId="29" fillId="0" borderId="6" xfId="0" applyFont="1" applyBorder="1" applyAlignment="1">
      <alignment vertical="center" wrapText="1"/>
    </xf>
    <xf numFmtId="0" fontId="29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8" fillId="5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vertical="center" wrapText="1"/>
    </xf>
    <xf numFmtId="0" fontId="11" fillId="3" borderId="6" xfId="0" applyFont="1" applyFill="1" applyBorder="1" applyAlignment="1">
      <alignment vertical="center" wrapText="1"/>
    </xf>
    <xf numFmtId="0" fontId="29" fillId="3" borderId="6" xfId="0" applyFont="1" applyFill="1" applyBorder="1" applyAlignment="1">
      <alignment horizontal="center" vertical="center" wrapText="1"/>
    </xf>
    <xf numFmtId="169" fontId="29" fillId="3" borderId="6" xfId="9" applyNumberFormat="1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wrapText="1"/>
    </xf>
    <xf numFmtId="0" fontId="1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9" fillId="3" borderId="6" xfId="0" applyFont="1" applyFill="1" applyBorder="1" applyAlignment="1">
      <alignment wrapText="1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0" fontId="30" fillId="0" borderId="6" xfId="0" applyFont="1" applyBorder="1" applyAlignment="1">
      <alignment vertical="center" wrapText="1"/>
    </xf>
    <xf numFmtId="169" fontId="11" fillId="0" borderId="6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9" fontId="14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9" fontId="11" fillId="0" borderId="6" xfId="0" applyNumberFormat="1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/>
    </xf>
    <xf numFmtId="43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43" fontId="14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8" applyFont="1" applyAlignment="1">
      <alignment horizontal="center" vertical="center" wrapText="1"/>
    </xf>
    <xf numFmtId="0" fontId="22" fillId="0" borderId="3" xfId="8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10" fillId="0" borderId="1" xfId="8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2" fillId="0" borderId="5" xfId="0" applyFont="1" applyBorder="1" applyAlignment="1">
      <alignment horizontal="right"/>
    </xf>
    <xf numFmtId="0" fontId="10" fillId="0" borderId="8" xfId="8" applyFont="1" applyBorder="1" applyAlignment="1">
      <alignment horizontal="center" vertical="center" wrapText="1"/>
    </xf>
    <xf numFmtId="0" fontId="10" fillId="0" borderId="10" xfId="8" applyFont="1" applyBorder="1" applyAlignment="1">
      <alignment horizontal="center" vertical="center" wrapText="1"/>
    </xf>
    <xf numFmtId="0" fontId="10" fillId="0" borderId="9" xfId="8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8" applyFont="1" applyBorder="1" applyAlignment="1">
      <alignment horizontal="center" vertical="center" wrapText="1"/>
    </xf>
    <xf numFmtId="0" fontId="10" fillId="0" borderId="7" xfId="8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0">
    <cellStyle name="Bình thường" xfId="0" builtinId="0"/>
    <cellStyle name="Bình thường 2" xfId="8"/>
    <cellStyle name="Bình thường 3" xfId="2"/>
    <cellStyle name="Comma 10 2" xfId="4"/>
    <cellStyle name="Comma 14" xfId="3"/>
    <cellStyle name="Comma 3 2" xfId="1"/>
    <cellStyle name="Dấu_phảy" xfId="9" builtinId="3"/>
    <cellStyle name="Dấu_phảy 3" xfId="7"/>
    <cellStyle name="Normal 24 3" xfId="6"/>
    <cellStyle name="Normal 34" xf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HUONG%20THAO\Downloads\Bi&#7875;u%20ch&#7881;%20ti&#234;u%20ph&#225;t%20tri&#7875;n%20KT-XH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V"/>
      <sheetName val="Biểu 01 - chỉ tiêu tổng hợp"/>
      <sheetName val="Biểu 2. Chỉ tiêu NN"/>
      <sheetName val="Biểu 3. Lương thực có hạt"/>
      <sheetName val="Biểu 4. Cây chất bột, rau, đậu"/>
      <sheetName val="Biểu 5. PTr Chăn nuôi"/>
      <sheetName val="Biểu 6.  Tiêm phòng"/>
      <sheetName val=" Biểu 7 chi tiêu giáo dục "/>
      <sheetName val="Biểu 5. Cây c.nghiệp, DLieu"/>
      <sheetName val="Biểu 6. Cây ăn quả"/>
      <sheetName val="Biểu 7.DT chuyển đổi, 100 triệu"/>
      <sheetName val="Biểu 8. PTr Chăn nuôi"/>
      <sheetName val="Biểu 9. Thủy sản"/>
      <sheetName val="Biểu 10. DA Liên kết Tiêm phòng"/>
      <sheetName val="Biểu 11. Lâm nghiệp"/>
      <sheetName val="Biểu 12. NTM, OC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A4" t="str">
            <v>(Kèm theo Quyết định số:              /QĐ-UBND ngày      /      /2026    của Uỷ ban nhân dân xã Yên Thịnh )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Chủ đề của Office">
  <a:themeElements>
    <a:clrScheme name="Văn phòng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ăn phòng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Văn phòng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zoomScale="80" zoomScaleNormal="80" workbookViewId="0">
      <pane ySplit="3" topLeftCell="A4" activePane="bottomLeft" state="frozen"/>
      <selection pane="bottomLeft" activeCell="D4" sqref="D4"/>
    </sheetView>
  </sheetViews>
  <sheetFormatPr defaultRowHeight="16.5" x14ac:dyDescent="0.25"/>
  <cols>
    <col min="1" max="1" width="7.25" style="158" customWidth="1"/>
    <col min="2" max="2" width="37.625" style="158" customWidth="1"/>
    <col min="3" max="4" width="18.25" style="158" customWidth="1"/>
    <col min="5" max="5" width="18.25" style="158" hidden="1" customWidth="1"/>
    <col min="6" max="7" width="17" style="159" customWidth="1"/>
    <col min="8" max="8" width="15.875" style="120" customWidth="1"/>
    <col min="9" max="114" width="9" style="120"/>
    <col min="115" max="115" width="6.25" style="120" customWidth="1"/>
    <col min="116" max="116" width="25.875" style="120" customWidth="1"/>
    <col min="117" max="117" width="8.875" style="120" customWidth="1"/>
    <col min="118" max="118" width="12.75" style="120" customWidth="1"/>
    <col min="119" max="119" width="12.25" style="120" customWidth="1"/>
    <col min="120" max="120" width="11.5" style="120" customWidth="1"/>
    <col min="121" max="121" width="18.625" style="120" customWidth="1"/>
    <col min="122" max="122" width="17" style="120" customWidth="1"/>
    <col min="123" max="123" width="14.75" style="120" customWidth="1"/>
    <col min="124" max="127" width="9" style="120"/>
    <col min="128" max="128" width="13.75" style="120" bestFit="1" customWidth="1"/>
    <col min="129" max="370" width="9" style="120"/>
    <col min="371" max="371" width="6.25" style="120" customWidth="1"/>
    <col min="372" max="372" width="25.875" style="120" customWidth="1"/>
    <col min="373" max="373" width="8.875" style="120" customWidth="1"/>
    <col min="374" max="374" width="12.75" style="120" customWidth="1"/>
    <col min="375" max="375" width="12.25" style="120" customWidth="1"/>
    <col min="376" max="376" width="11.5" style="120" customWidth="1"/>
    <col min="377" max="377" width="18.625" style="120" customWidth="1"/>
    <col min="378" max="378" width="17" style="120" customWidth="1"/>
    <col min="379" max="379" width="14.75" style="120" customWidth="1"/>
    <col min="380" max="383" width="9" style="120"/>
    <col min="384" max="384" width="13.75" style="120" bestFit="1" customWidth="1"/>
    <col min="385" max="626" width="9" style="120"/>
    <col min="627" max="627" width="6.25" style="120" customWidth="1"/>
    <col min="628" max="628" width="25.875" style="120" customWidth="1"/>
    <col min="629" max="629" width="8.875" style="120" customWidth="1"/>
    <col min="630" max="630" width="12.75" style="120" customWidth="1"/>
    <col min="631" max="631" width="12.25" style="120" customWidth="1"/>
    <col min="632" max="632" width="11.5" style="120" customWidth="1"/>
    <col min="633" max="633" width="18.625" style="120" customWidth="1"/>
    <col min="634" max="634" width="17" style="120" customWidth="1"/>
    <col min="635" max="635" width="14.75" style="120" customWidth="1"/>
    <col min="636" max="639" width="9" style="120"/>
    <col min="640" max="640" width="13.75" style="120" bestFit="1" customWidth="1"/>
    <col min="641" max="882" width="9" style="120"/>
    <col min="883" max="883" width="6.25" style="120" customWidth="1"/>
    <col min="884" max="884" width="25.875" style="120" customWidth="1"/>
    <col min="885" max="885" width="8.875" style="120" customWidth="1"/>
    <col min="886" max="886" width="12.75" style="120" customWidth="1"/>
    <col min="887" max="887" width="12.25" style="120" customWidth="1"/>
    <col min="888" max="888" width="11.5" style="120" customWidth="1"/>
    <col min="889" max="889" width="18.625" style="120" customWidth="1"/>
    <col min="890" max="890" width="17" style="120" customWidth="1"/>
    <col min="891" max="891" width="14.75" style="120" customWidth="1"/>
    <col min="892" max="895" width="9" style="120"/>
    <col min="896" max="896" width="13.75" style="120" bestFit="1" customWidth="1"/>
    <col min="897" max="1138" width="9" style="120"/>
    <col min="1139" max="1139" width="6.25" style="120" customWidth="1"/>
    <col min="1140" max="1140" width="25.875" style="120" customWidth="1"/>
    <col min="1141" max="1141" width="8.875" style="120" customWidth="1"/>
    <col min="1142" max="1142" width="12.75" style="120" customWidth="1"/>
    <col min="1143" max="1143" width="12.25" style="120" customWidth="1"/>
    <col min="1144" max="1144" width="11.5" style="120" customWidth="1"/>
    <col min="1145" max="1145" width="18.625" style="120" customWidth="1"/>
    <col min="1146" max="1146" width="17" style="120" customWidth="1"/>
    <col min="1147" max="1147" width="14.75" style="120" customWidth="1"/>
    <col min="1148" max="1151" width="9" style="120"/>
    <col min="1152" max="1152" width="13.75" style="120" bestFit="1" customWidth="1"/>
    <col min="1153" max="1394" width="9" style="120"/>
    <col min="1395" max="1395" width="6.25" style="120" customWidth="1"/>
    <col min="1396" max="1396" width="25.875" style="120" customWidth="1"/>
    <col min="1397" max="1397" width="8.875" style="120" customWidth="1"/>
    <col min="1398" max="1398" width="12.75" style="120" customWidth="1"/>
    <col min="1399" max="1399" width="12.25" style="120" customWidth="1"/>
    <col min="1400" max="1400" width="11.5" style="120" customWidth="1"/>
    <col min="1401" max="1401" width="18.625" style="120" customWidth="1"/>
    <col min="1402" max="1402" width="17" style="120" customWidth="1"/>
    <col min="1403" max="1403" width="14.75" style="120" customWidth="1"/>
    <col min="1404" max="1407" width="9" style="120"/>
    <col min="1408" max="1408" width="13.75" style="120" bestFit="1" customWidth="1"/>
    <col min="1409" max="1650" width="9" style="120"/>
    <col min="1651" max="1651" width="6.25" style="120" customWidth="1"/>
    <col min="1652" max="1652" width="25.875" style="120" customWidth="1"/>
    <col min="1653" max="1653" width="8.875" style="120" customWidth="1"/>
    <col min="1654" max="1654" width="12.75" style="120" customWidth="1"/>
    <col min="1655" max="1655" width="12.25" style="120" customWidth="1"/>
    <col min="1656" max="1656" width="11.5" style="120" customWidth="1"/>
    <col min="1657" max="1657" width="18.625" style="120" customWidth="1"/>
    <col min="1658" max="1658" width="17" style="120" customWidth="1"/>
    <col min="1659" max="1659" width="14.75" style="120" customWidth="1"/>
    <col min="1660" max="1663" width="9" style="120"/>
    <col min="1664" max="1664" width="13.75" style="120" bestFit="1" customWidth="1"/>
    <col min="1665" max="1906" width="9" style="120"/>
    <col min="1907" max="1907" width="6.25" style="120" customWidth="1"/>
    <col min="1908" max="1908" width="25.875" style="120" customWidth="1"/>
    <col min="1909" max="1909" width="8.875" style="120" customWidth="1"/>
    <col min="1910" max="1910" width="12.75" style="120" customWidth="1"/>
    <col min="1911" max="1911" width="12.25" style="120" customWidth="1"/>
    <col min="1912" max="1912" width="11.5" style="120" customWidth="1"/>
    <col min="1913" max="1913" width="18.625" style="120" customWidth="1"/>
    <col min="1914" max="1914" width="17" style="120" customWidth="1"/>
    <col min="1915" max="1915" width="14.75" style="120" customWidth="1"/>
    <col min="1916" max="1919" width="9" style="120"/>
    <col min="1920" max="1920" width="13.75" style="120" bestFit="1" customWidth="1"/>
    <col min="1921" max="2162" width="9" style="120"/>
    <col min="2163" max="2163" width="6.25" style="120" customWidth="1"/>
    <col min="2164" max="2164" width="25.875" style="120" customWidth="1"/>
    <col min="2165" max="2165" width="8.875" style="120" customWidth="1"/>
    <col min="2166" max="2166" width="12.75" style="120" customWidth="1"/>
    <col min="2167" max="2167" width="12.25" style="120" customWidth="1"/>
    <col min="2168" max="2168" width="11.5" style="120" customWidth="1"/>
    <col min="2169" max="2169" width="18.625" style="120" customWidth="1"/>
    <col min="2170" max="2170" width="17" style="120" customWidth="1"/>
    <col min="2171" max="2171" width="14.75" style="120" customWidth="1"/>
    <col min="2172" max="2175" width="9" style="120"/>
    <col min="2176" max="2176" width="13.75" style="120" bestFit="1" customWidth="1"/>
    <col min="2177" max="2418" width="9" style="120"/>
    <col min="2419" max="2419" width="6.25" style="120" customWidth="1"/>
    <col min="2420" max="2420" width="25.875" style="120" customWidth="1"/>
    <col min="2421" max="2421" width="8.875" style="120" customWidth="1"/>
    <col min="2422" max="2422" width="12.75" style="120" customWidth="1"/>
    <col min="2423" max="2423" width="12.25" style="120" customWidth="1"/>
    <col min="2424" max="2424" width="11.5" style="120" customWidth="1"/>
    <col min="2425" max="2425" width="18.625" style="120" customWidth="1"/>
    <col min="2426" max="2426" width="17" style="120" customWidth="1"/>
    <col min="2427" max="2427" width="14.75" style="120" customWidth="1"/>
    <col min="2428" max="2431" width="9" style="120"/>
    <col min="2432" max="2432" width="13.75" style="120" bestFit="1" customWidth="1"/>
    <col min="2433" max="2674" width="9" style="120"/>
    <col min="2675" max="2675" width="6.25" style="120" customWidth="1"/>
    <col min="2676" max="2676" width="25.875" style="120" customWidth="1"/>
    <col min="2677" max="2677" width="8.875" style="120" customWidth="1"/>
    <col min="2678" max="2678" width="12.75" style="120" customWidth="1"/>
    <col min="2679" max="2679" width="12.25" style="120" customWidth="1"/>
    <col min="2680" max="2680" width="11.5" style="120" customWidth="1"/>
    <col min="2681" max="2681" width="18.625" style="120" customWidth="1"/>
    <col min="2682" max="2682" width="17" style="120" customWidth="1"/>
    <col min="2683" max="2683" width="14.75" style="120" customWidth="1"/>
    <col min="2684" max="2687" width="9" style="120"/>
    <col min="2688" max="2688" width="13.75" style="120" bestFit="1" customWidth="1"/>
    <col min="2689" max="2930" width="9" style="120"/>
    <col min="2931" max="2931" width="6.25" style="120" customWidth="1"/>
    <col min="2932" max="2932" width="25.875" style="120" customWidth="1"/>
    <col min="2933" max="2933" width="8.875" style="120" customWidth="1"/>
    <col min="2934" max="2934" width="12.75" style="120" customWidth="1"/>
    <col min="2935" max="2935" width="12.25" style="120" customWidth="1"/>
    <col min="2936" max="2936" width="11.5" style="120" customWidth="1"/>
    <col min="2937" max="2937" width="18.625" style="120" customWidth="1"/>
    <col min="2938" max="2938" width="17" style="120" customWidth="1"/>
    <col min="2939" max="2939" width="14.75" style="120" customWidth="1"/>
    <col min="2940" max="2943" width="9" style="120"/>
    <col min="2944" max="2944" width="13.75" style="120" bestFit="1" customWidth="1"/>
    <col min="2945" max="3186" width="9" style="120"/>
    <col min="3187" max="3187" width="6.25" style="120" customWidth="1"/>
    <col min="3188" max="3188" width="25.875" style="120" customWidth="1"/>
    <col min="3189" max="3189" width="8.875" style="120" customWidth="1"/>
    <col min="3190" max="3190" width="12.75" style="120" customWidth="1"/>
    <col min="3191" max="3191" width="12.25" style="120" customWidth="1"/>
    <col min="3192" max="3192" width="11.5" style="120" customWidth="1"/>
    <col min="3193" max="3193" width="18.625" style="120" customWidth="1"/>
    <col min="3194" max="3194" width="17" style="120" customWidth="1"/>
    <col min="3195" max="3195" width="14.75" style="120" customWidth="1"/>
    <col min="3196" max="3199" width="9" style="120"/>
    <col min="3200" max="3200" width="13.75" style="120" bestFit="1" customWidth="1"/>
    <col min="3201" max="3442" width="9" style="120"/>
    <col min="3443" max="3443" width="6.25" style="120" customWidth="1"/>
    <col min="3444" max="3444" width="25.875" style="120" customWidth="1"/>
    <col min="3445" max="3445" width="8.875" style="120" customWidth="1"/>
    <col min="3446" max="3446" width="12.75" style="120" customWidth="1"/>
    <col min="3447" max="3447" width="12.25" style="120" customWidth="1"/>
    <col min="3448" max="3448" width="11.5" style="120" customWidth="1"/>
    <col min="3449" max="3449" width="18.625" style="120" customWidth="1"/>
    <col min="3450" max="3450" width="17" style="120" customWidth="1"/>
    <col min="3451" max="3451" width="14.75" style="120" customWidth="1"/>
    <col min="3452" max="3455" width="9" style="120"/>
    <col min="3456" max="3456" width="13.75" style="120" bestFit="1" customWidth="1"/>
    <col min="3457" max="3698" width="9" style="120"/>
    <col min="3699" max="3699" width="6.25" style="120" customWidth="1"/>
    <col min="3700" max="3700" width="25.875" style="120" customWidth="1"/>
    <col min="3701" max="3701" width="8.875" style="120" customWidth="1"/>
    <col min="3702" max="3702" width="12.75" style="120" customWidth="1"/>
    <col min="3703" max="3703" width="12.25" style="120" customWidth="1"/>
    <col min="3704" max="3704" width="11.5" style="120" customWidth="1"/>
    <col min="3705" max="3705" width="18.625" style="120" customWidth="1"/>
    <col min="3706" max="3706" width="17" style="120" customWidth="1"/>
    <col min="3707" max="3707" width="14.75" style="120" customWidth="1"/>
    <col min="3708" max="3711" width="9" style="120"/>
    <col min="3712" max="3712" width="13.75" style="120" bestFit="1" customWidth="1"/>
    <col min="3713" max="3954" width="9" style="120"/>
    <col min="3955" max="3955" width="6.25" style="120" customWidth="1"/>
    <col min="3956" max="3956" width="25.875" style="120" customWidth="1"/>
    <col min="3957" max="3957" width="8.875" style="120" customWidth="1"/>
    <col min="3958" max="3958" width="12.75" style="120" customWidth="1"/>
    <col min="3959" max="3959" width="12.25" style="120" customWidth="1"/>
    <col min="3960" max="3960" width="11.5" style="120" customWidth="1"/>
    <col min="3961" max="3961" width="18.625" style="120" customWidth="1"/>
    <col min="3962" max="3962" width="17" style="120" customWidth="1"/>
    <col min="3963" max="3963" width="14.75" style="120" customWidth="1"/>
    <col min="3964" max="3967" width="9" style="120"/>
    <col min="3968" max="3968" width="13.75" style="120" bestFit="1" customWidth="1"/>
    <col min="3969" max="4210" width="9" style="120"/>
    <col min="4211" max="4211" width="6.25" style="120" customWidth="1"/>
    <col min="4212" max="4212" width="25.875" style="120" customWidth="1"/>
    <col min="4213" max="4213" width="8.875" style="120" customWidth="1"/>
    <col min="4214" max="4214" width="12.75" style="120" customWidth="1"/>
    <col min="4215" max="4215" width="12.25" style="120" customWidth="1"/>
    <col min="4216" max="4216" width="11.5" style="120" customWidth="1"/>
    <col min="4217" max="4217" width="18.625" style="120" customWidth="1"/>
    <col min="4218" max="4218" width="17" style="120" customWidth="1"/>
    <col min="4219" max="4219" width="14.75" style="120" customWidth="1"/>
    <col min="4220" max="4223" width="9" style="120"/>
    <col min="4224" max="4224" width="13.75" style="120" bestFit="1" customWidth="1"/>
    <col min="4225" max="4466" width="9" style="120"/>
    <col min="4467" max="4467" width="6.25" style="120" customWidth="1"/>
    <col min="4468" max="4468" width="25.875" style="120" customWidth="1"/>
    <col min="4469" max="4469" width="8.875" style="120" customWidth="1"/>
    <col min="4470" max="4470" width="12.75" style="120" customWidth="1"/>
    <col min="4471" max="4471" width="12.25" style="120" customWidth="1"/>
    <col min="4472" max="4472" width="11.5" style="120" customWidth="1"/>
    <col min="4473" max="4473" width="18.625" style="120" customWidth="1"/>
    <col min="4474" max="4474" width="17" style="120" customWidth="1"/>
    <col min="4475" max="4475" width="14.75" style="120" customWidth="1"/>
    <col min="4476" max="4479" width="9" style="120"/>
    <col min="4480" max="4480" width="13.75" style="120" bestFit="1" customWidth="1"/>
    <col min="4481" max="4722" width="9" style="120"/>
    <col min="4723" max="4723" width="6.25" style="120" customWidth="1"/>
    <col min="4724" max="4724" width="25.875" style="120" customWidth="1"/>
    <col min="4725" max="4725" width="8.875" style="120" customWidth="1"/>
    <col min="4726" max="4726" width="12.75" style="120" customWidth="1"/>
    <col min="4727" max="4727" width="12.25" style="120" customWidth="1"/>
    <col min="4728" max="4728" width="11.5" style="120" customWidth="1"/>
    <col min="4729" max="4729" width="18.625" style="120" customWidth="1"/>
    <col min="4730" max="4730" width="17" style="120" customWidth="1"/>
    <col min="4731" max="4731" width="14.75" style="120" customWidth="1"/>
    <col min="4732" max="4735" width="9" style="120"/>
    <col min="4736" max="4736" width="13.75" style="120" bestFit="1" customWidth="1"/>
    <col min="4737" max="4978" width="9" style="120"/>
    <col min="4979" max="4979" width="6.25" style="120" customWidth="1"/>
    <col min="4980" max="4980" width="25.875" style="120" customWidth="1"/>
    <col min="4981" max="4981" width="8.875" style="120" customWidth="1"/>
    <col min="4982" max="4982" width="12.75" style="120" customWidth="1"/>
    <col min="4983" max="4983" width="12.25" style="120" customWidth="1"/>
    <col min="4984" max="4984" width="11.5" style="120" customWidth="1"/>
    <col min="4985" max="4985" width="18.625" style="120" customWidth="1"/>
    <col min="4986" max="4986" width="17" style="120" customWidth="1"/>
    <col min="4987" max="4987" width="14.75" style="120" customWidth="1"/>
    <col min="4988" max="4991" width="9" style="120"/>
    <col min="4992" max="4992" width="13.75" style="120" bestFit="1" customWidth="1"/>
    <col min="4993" max="5234" width="9" style="120"/>
    <col min="5235" max="5235" width="6.25" style="120" customWidth="1"/>
    <col min="5236" max="5236" width="25.875" style="120" customWidth="1"/>
    <col min="5237" max="5237" width="8.875" style="120" customWidth="1"/>
    <col min="5238" max="5238" width="12.75" style="120" customWidth="1"/>
    <col min="5239" max="5239" width="12.25" style="120" customWidth="1"/>
    <col min="5240" max="5240" width="11.5" style="120" customWidth="1"/>
    <col min="5241" max="5241" width="18.625" style="120" customWidth="1"/>
    <col min="5242" max="5242" width="17" style="120" customWidth="1"/>
    <col min="5243" max="5243" width="14.75" style="120" customWidth="1"/>
    <col min="5244" max="5247" width="9" style="120"/>
    <col min="5248" max="5248" width="13.75" style="120" bestFit="1" customWidth="1"/>
    <col min="5249" max="5490" width="9" style="120"/>
    <col min="5491" max="5491" width="6.25" style="120" customWidth="1"/>
    <col min="5492" max="5492" width="25.875" style="120" customWidth="1"/>
    <col min="5493" max="5493" width="8.875" style="120" customWidth="1"/>
    <col min="5494" max="5494" width="12.75" style="120" customWidth="1"/>
    <col min="5495" max="5495" width="12.25" style="120" customWidth="1"/>
    <col min="5496" max="5496" width="11.5" style="120" customWidth="1"/>
    <col min="5497" max="5497" width="18.625" style="120" customWidth="1"/>
    <col min="5498" max="5498" width="17" style="120" customWidth="1"/>
    <col min="5499" max="5499" width="14.75" style="120" customWidth="1"/>
    <col min="5500" max="5503" width="9" style="120"/>
    <col min="5504" max="5504" width="13.75" style="120" bestFit="1" customWidth="1"/>
    <col min="5505" max="5746" width="9" style="120"/>
    <col min="5747" max="5747" width="6.25" style="120" customWidth="1"/>
    <col min="5748" max="5748" width="25.875" style="120" customWidth="1"/>
    <col min="5749" max="5749" width="8.875" style="120" customWidth="1"/>
    <col min="5750" max="5750" width="12.75" style="120" customWidth="1"/>
    <col min="5751" max="5751" width="12.25" style="120" customWidth="1"/>
    <col min="5752" max="5752" width="11.5" style="120" customWidth="1"/>
    <col min="5753" max="5753" width="18.625" style="120" customWidth="1"/>
    <col min="5754" max="5754" width="17" style="120" customWidth="1"/>
    <col min="5755" max="5755" width="14.75" style="120" customWidth="1"/>
    <col min="5756" max="5759" width="9" style="120"/>
    <col min="5760" max="5760" width="13.75" style="120" bestFit="1" customWidth="1"/>
    <col min="5761" max="6002" width="9" style="120"/>
    <col min="6003" max="6003" width="6.25" style="120" customWidth="1"/>
    <col min="6004" max="6004" width="25.875" style="120" customWidth="1"/>
    <col min="6005" max="6005" width="8.875" style="120" customWidth="1"/>
    <col min="6006" max="6006" width="12.75" style="120" customWidth="1"/>
    <col min="6007" max="6007" width="12.25" style="120" customWidth="1"/>
    <col min="6008" max="6008" width="11.5" style="120" customWidth="1"/>
    <col min="6009" max="6009" width="18.625" style="120" customWidth="1"/>
    <col min="6010" max="6010" width="17" style="120" customWidth="1"/>
    <col min="6011" max="6011" width="14.75" style="120" customWidth="1"/>
    <col min="6012" max="6015" width="9" style="120"/>
    <col min="6016" max="6016" width="13.75" style="120" bestFit="1" customWidth="1"/>
    <col min="6017" max="6258" width="9" style="120"/>
    <col min="6259" max="6259" width="6.25" style="120" customWidth="1"/>
    <col min="6260" max="6260" width="25.875" style="120" customWidth="1"/>
    <col min="6261" max="6261" width="8.875" style="120" customWidth="1"/>
    <col min="6262" max="6262" width="12.75" style="120" customWidth="1"/>
    <col min="6263" max="6263" width="12.25" style="120" customWidth="1"/>
    <col min="6264" max="6264" width="11.5" style="120" customWidth="1"/>
    <col min="6265" max="6265" width="18.625" style="120" customWidth="1"/>
    <col min="6266" max="6266" width="17" style="120" customWidth="1"/>
    <col min="6267" max="6267" width="14.75" style="120" customWidth="1"/>
    <col min="6268" max="6271" width="9" style="120"/>
    <col min="6272" max="6272" width="13.75" style="120" bestFit="1" customWidth="1"/>
    <col min="6273" max="6514" width="9" style="120"/>
    <col min="6515" max="6515" width="6.25" style="120" customWidth="1"/>
    <col min="6516" max="6516" width="25.875" style="120" customWidth="1"/>
    <col min="6517" max="6517" width="8.875" style="120" customWidth="1"/>
    <col min="6518" max="6518" width="12.75" style="120" customWidth="1"/>
    <col min="6519" max="6519" width="12.25" style="120" customWidth="1"/>
    <col min="6520" max="6520" width="11.5" style="120" customWidth="1"/>
    <col min="6521" max="6521" width="18.625" style="120" customWidth="1"/>
    <col min="6522" max="6522" width="17" style="120" customWidth="1"/>
    <col min="6523" max="6523" width="14.75" style="120" customWidth="1"/>
    <col min="6524" max="6527" width="9" style="120"/>
    <col min="6528" max="6528" width="13.75" style="120" bestFit="1" customWidth="1"/>
    <col min="6529" max="6770" width="9" style="120"/>
    <col min="6771" max="6771" width="6.25" style="120" customWidth="1"/>
    <col min="6772" max="6772" width="25.875" style="120" customWidth="1"/>
    <col min="6773" max="6773" width="8.875" style="120" customWidth="1"/>
    <col min="6774" max="6774" width="12.75" style="120" customWidth="1"/>
    <col min="6775" max="6775" width="12.25" style="120" customWidth="1"/>
    <col min="6776" max="6776" width="11.5" style="120" customWidth="1"/>
    <col min="6777" max="6777" width="18.625" style="120" customWidth="1"/>
    <col min="6778" max="6778" width="17" style="120" customWidth="1"/>
    <col min="6779" max="6779" width="14.75" style="120" customWidth="1"/>
    <col min="6780" max="6783" width="9" style="120"/>
    <col min="6784" max="6784" width="13.75" style="120" bestFit="1" customWidth="1"/>
    <col min="6785" max="7026" width="9" style="120"/>
    <col min="7027" max="7027" width="6.25" style="120" customWidth="1"/>
    <col min="7028" max="7028" width="25.875" style="120" customWidth="1"/>
    <col min="7029" max="7029" width="8.875" style="120" customWidth="1"/>
    <col min="7030" max="7030" width="12.75" style="120" customWidth="1"/>
    <col min="7031" max="7031" width="12.25" style="120" customWidth="1"/>
    <col min="7032" max="7032" width="11.5" style="120" customWidth="1"/>
    <col min="7033" max="7033" width="18.625" style="120" customWidth="1"/>
    <col min="7034" max="7034" width="17" style="120" customWidth="1"/>
    <col min="7035" max="7035" width="14.75" style="120" customWidth="1"/>
    <col min="7036" max="7039" width="9" style="120"/>
    <col min="7040" max="7040" width="13.75" style="120" bestFit="1" customWidth="1"/>
    <col min="7041" max="7282" width="9" style="120"/>
    <col min="7283" max="7283" width="6.25" style="120" customWidth="1"/>
    <col min="7284" max="7284" width="25.875" style="120" customWidth="1"/>
    <col min="7285" max="7285" width="8.875" style="120" customWidth="1"/>
    <col min="7286" max="7286" width="12.75" style="120" customWidth="1"/>
    <col min="7287" max="7287" width="12.25" style="120" customWidth="1"/>
    <col min="7288" max="7288" width="11.5" style="120" customWidth="1"/>
    <col min="7289" max="7289" width="18.625" style="120" customWidth="1"/>
    <col min="7290" max="7290" width="17" style="120" customWidth="1"/>
    <col min="7291" max="7291" width="14.75" style="120" customWidth="1"/>
    <col min="7292" max="7295" width="9" style="120"/>
    <col min="7296" max="7296" width="13.75" style="120" bestFit="1" customWidth="1"/>
    <col min="7297" max="7538" width="9" style="120"/>
    <col min="7539" max="7539" width="6.25" style="120" customWidth="1"/>
    <col min="7540" max="7540" width="25.875" style="120" customWidth="1"/>
    <col min="7541" max="7541" width="8.875" style="120" customWidth="1"/>
    <col min="7542" max="7542" width="12.75" style="120" customWidth="1"/>
    <col min="7543" max="7543" width="12.25" style="120" customWidth="1"/>
    <col min="7544" max="7544" width="11.5" style="120" customWidth="1"/>
    <col min="7545" max="7545" width="18.625" style="120" customWidth="1"/>
    <col min="7546" max="7546" width="17" style="120" customWidth="1"/>
    <col min="7547" max="7547" width="14.75" style="120" customWidth="1"/>
    <col min="7548" max="7551" width="9" style="120"/>
    <col min="7552" max="7552" width="13.75" style="120" bestFit="1" customWidth="1"/>
    <col min="7553" max="7794" width="9" style="120"/>
    <col min="7795" max="7795" width="6.25" style="120" customWidth="1"/>
    <col min="7796" max="7796" width="25.875" style="120" customWidth="1"/>
    <col min="7797" max="7797" width="8.875" style="120" customWidth="1"/>
    <col min="7798" max="7798" width="12.75" style="120" customWidth="1"/>
    <col min="7799" max="7799" width="12.25" style="120" customWidth="1"/>
    <col min="7800" max="7800" width="11.5" style="120" customWidth="1"/>
    <col min="7801" max="7801" width="18.625" style="120" customWidth="1"/>
    <col min="7802" max="7802" width="17" style="120" customWidth="1"/>
    <col min="7803" max="7803" width="14.75" style="120" customWidth="1"/>
    <col min="7804" max="7807" width="9" style="120"/>
    <col min="7808" max="7808" width="13.75" style="120" bestFit="1" customWidth="1"/>
    <col min="7809" max="8050" width="9" style="120"/>
    <col min="8051" max="8051" width="6.25" style="120" customWidth="1"/>
    <col min="8052" max="8052" width="25.875" style="120" customWidth="1"/>
    <col min="8053" max="8053" width="8.875" style="120" customWidth="1"/>
    <col min="8054" max="8054" width="12.75" style="120" customWidth="1"/>
    <col min="8055" max="8055" width="12.25" style="120" customWidth="1"/>
    <col min="8056" max="8056" width="11.5" style="120" customWidth="1"/>
    <col min="8057" max="8057" width="18.625" style="120" customWidth="1"/>
    <col min="8058" max="8058" width="17" style="120" customWidth="1"/>
    <col min="8059" max="8059" width="14.75" style="120" customWidth="1"/>
    <col min="8060" max="8063" width="9" style="120"/>
    <col min="8064" max="8064" width="13.75" style="120" bestFit="1" customWidth="1"/>
    <col min="8065" max="8306" width="9" style="120"/>
    <col min="8307" max="8307" width="6.25" style="120" customWidth="1"/>
    <col min="8308" max="8308" width="25.875" style="120" customWidth="1"/>
    <col min="8309" max="8309" width="8.875" style="120" customWidth="1"/>
    <col min="8310" max="8310" width="12.75" style="120" customWidth="1"/>
    <col min="8311" max="8311" width="12.25" style="120" customWidth="1"/>
    <col min="8312" max="8312" width="11.5" style="120" customWidth="1"/>
    <col min="8313" max="8313" width="18.625" style="120" customWidth="1"/>
    <col min="8314" max="8314" width="17" style="120" customWidth="1"/>
    <col min="8315" max="8315" width="14.75" style="120" customWidth="1"/>
    <col min="8316" max="8319" width="9" style="120"/>
    <col min="8320" max="8320" width="13.75" style="120" bestFit="1" customWidth="1"/>
    <col min="8321" max="8562" width="9" style="120"/>
    <col min="8563" max="8563" width="6.25" style="120" customWidth="1"/>
    <col min="8564" max="8564" width="25.875" style="120" customWidth="1"/>
    <col min="8565" max="8565" width="8.875" style="120" customWidth="1"/>
    <col min="8566" max="8566" width="12.75" style="120" customWidth="1"/>
    <col min="8567" max="8567" width="12.25" style="120" customWidth="1"/>
    <col min="8568" max="8568" width="11.5" style="120" customWidth="1"/>
    <col min="8569" max="8569" width="18.625" style="120" customWidth="1"/>
    <col min="8570" max="8570" width="17" style="120" customWidth="1"/>
    <col min="8571" max="8571" width="14.75" style="120" customWidth="1"/>
    <col min="8572" max="8575" width="9" style="120"/>
    <col min="8576" max="8576" width="13.75" style="120" bestFit="1" customWidth="1"/>
    <col min="8577" max="8818" width="9" style="120"/>
    <col min="8819" max="8819" width="6.25" style="120" customWidth="1"/>
    <col min="8820" max="8820" width="25.875" style="120" customWidth="1"/>
    <col min="8821" max="8821" width="8.875" style="120" customWidth="1"/>
    <col min="8822" max="8822" width="12.75" style="120" customWidth="1"/>
    <col min="8823" max="8823" width="12.25" style="120" customWidth="1"/>
    <col min="8824" max="8824" width="11.5" style="120" customWidth="1"/>
    <col min="8825" max="8825" width="18.625" style="120" customWidth="1"/>
    <col min="8826" max="8826" width="17" style="120" customWidth="1"/>
    <col min="8827" max="8827" width="14.75" style="120" customWidth="1"/>
    <col min="8828" max="8831" width="9" style="120"/>
    <col min="8832" max="8832" width="13.75" style="120" bestFit="1" customWidth="1"/>
    <col min="8833" max="9074" width="9" style="120"/>
    <col min="9075" max="9075" width="6.25" style="120" customWidth="1"/>
    <col min="9076" max="9076" width="25.875" style="120" customWidth="1"/>
    <col min="9077" max="9077" width="8.875" style="120" customWidth="1"/>
    <col min="9078" max="9078" width="12.75" style="120" customWidth="1"/>
    <col min="9079" max="9079" width="12.25" style="120" customWidth="1"/>
    <col min="9080" max="9080" width="11.5" style="120" customWidth="1"/>
    <col min="9081" max="9081" width="18.625" style="120" customWidth="1"/>
    <col min="9082" max="9082" width="17" style="120" customWidth="1"/>
    <col min="9083" max="9083" width="14.75" style="120" customWidth="1"/>
    <col min="9084" max="9087" width="9" style="120"/>
    <col min="9088" max="9088" width="13.75" style="120" bestFit="1" customWidth="1"/>
    <col min="9089" max="9330" width="9" style="120"/>
    <col min="9331" max="9331" width="6.25" style="120" customWidth="1"/>
    <col min="9332" max="9332" width="25.875" style="120" customWidth="1"/>
    <col min="9333" max="9333" width="8.875" style="120" customWidth="1"/>
    <col min="9334" max="9334" width="12.75" style="120" customWidth="1"/>
    <col min="9335" max="9335" width="12.25" style="120" customWidth="1"/>
    <col min="9336" max="9336" width="11.5" style="120" customWidth="1"/>
    <col min="9337" max="9337" width="18.625" style="120" customWidth="1"/>
    <col min="9338" max="9338" width="17" style="120" customWidth="1"/>
    <col min="9339" max="9339" width="14.75" style="120" customWidth="1"/>
    <col min="9340" max="9343" width="9" style="120"/>
    <col min="9344" max="9344" width="13.75" style="120" bestFit="1" customWidth="1"/>
    <col min="9345" max="9586" width="9" style="120"/>
    <col min="9587" max="9587" width="6.25" style="120" customWidth="1"/>
    <col min="9588" max="9588" width="25.875" style="120" customWidth="1"/>
    <col min="9589" max="9589" width="8.875" style="120" customWidth="1"/>
    <col min="9590" max="9590" width="12.75" style="120" customWidth="1"/>
    <col min="9591" max="9591" width="12.25" style="120" customWidth="1"/>
    <col min="9592" max="9592" width="11.5" style="120" customWidth="1"/>
    <col min="9593" max="9593" width="18.625" style="120" customWidth="1"/>
    <col min="9594" max="9594" width="17" style="120" customWidth="1"/>
    <col min="9595" max="9595" width="14.75" style="120" customWidth="1"/>
    <col min="9596" max="9599" width="9" style="120"/>
    <col min="9600" max="9600" width="13.75" style="120" bestFit="1" customWidth="1"/>
    <col min="9601" max="9842" width="9" style="120"/>
    <col min="9843" max="9843" width="6.25" style="120" customWidth="1"/>
    <col min="9844" max="9844" width="25.875" style="120" customWidth="1"/>
    <col min="9845" max="9845" width="8.875" style="120" customWidth="1"/>
    <col min="9846" max="9846" width="12.75" style="120" customWidth="1"/>
    <col min="9847" max="9847" width="12.25" style="120" customWidth="1"/>
    <col min="9848" max="9848" width="11.5" style="120" customWidth="1"/>
    <col min="9849" max="9849" width="18.625" style="120" customWidth="1"/>
    <col min="9850" max="9850" width="17" style="120" customWidth="1"/>
    <col min="9851" max="9851" width="14.75" style="120" customWidth="1"/>
    <col min="9852" max="9855" width="9" style="120"/>
    <col min="9856" max="9856" width="13.75" style="120" bestFit="1" customWidth="1"/>
    <col min="9857" max="10098" width="9" style="120"/>
    <col min="10099" max="10099" width="6.25" style="120" customWidth="1"/>
    <col min="10100" max="10100" width="25.875" style="120" customWidth="1"/>
    <col min="10101" max="10101" width="8.875" style="120" customWidth="1"/>
    <col min="10102" max="10102" width="12.75" style="120" customWidth="1"/>
    <col min="10103" max="10103" width="12.25" style="120" customWidth="1"/>
    <col min="10104" max="10104" width="11.5" style="120" customWidth="1"/>
    <col min="10105" max="10105" width="18.625" style="120" customWidth="1"/>
    <col min="10106" max="10106" width="17" style="120" customWidth="1"/>
    <col min="10107" max="10107" width="14.75" style="120" customWidth="1"/>
    <col min="10108" max="10111" width="9" style="120"/>
    <col min="10112" max="10112" width="13.75" style="120" bestFit="1" customWidth="1"/>
    <col min="10113" max="10354" width="9" style="120"/>
    <col min="10355" max="10355" width="6.25" style="120" customWidth="1"/>
    <col min="10356" max="10356" width="25.875" style="120" customWidth="1"/>
    <col min="10357" max="10357" width="8.875" style="120" customWidth="1"/>
    <col min="10358" max="10358" width="12.75" style="120" customWidth="1"/>
    <col min="10359" max="10359" width="12.25" style="120" customWidth="1"/>
    <col min="10360" max="10360" width="11.5" style="120" customWidth="1"/>
    <col min="10361" max="10361" width="18.625" style="120" customWidth="1"/>
    <col min="10362" max="10362" width="17" style="120" customWidth="1"/>
    <col min="10363" max="10363" width="14.75" style="120" customWidth="1"/>
    <col min="10364" max="10367" width="9" style="120"/>
    <col min="10368" max="10368" width="13.75" style="120" bestFit="1" customWidth="1"/>
    <col min="10369" max="10610" width="9" style="120"/>
    <col min="10611" max="10611" width="6.25" style="120" customWidth="1"/>
    <col min="10612" max="10612" width="25.875" style="120" customWidth="1"/>
    <col min="10613" max="10613" width="8.875" style="120" customWidth="1"/>
    <col min="10614" max="10614" width="12.75" style="120" customWidth="1"/>
    <col min="10615" max="10615" width="12.25" style="120" customWidth="1"/>
    <col min="10616" max="10616" width="11.5" style="120" customWidth="1"/>
    <col min="10617" max="10617" width="18.625" style="120" customWidth="1"/>
    <col min="10618" max="10618" width="17" style="120" customWidth="1"/>
    <col min="10619" max="10619" width="14.75" style="120" customWidth="1"/>
    <col min="10620" max="10623" width="9" style="120"/>
    <col min="10624" max="10624" width="13.75" style="120" bestFit="1" customWidth="1"/>
    <col min="10625" max="10866" width="9" style="120"/>
    <col min="10867" max="10867" width="6.25" style="120" customWidth="1"/>
    <col min="10868" max="10868" width="25.875" style="120" customWidth="1"/>
    <col min="10869" max="10869" width="8.875" style="120" customWidth="1"/>
    <col min="10870" max="10870" width="12.75" style="120" customWidth="1"/>
    <col min="10871" max="10871" width="12.25" style="120" customWidth="1"/>
    <col min="10872" max="10872" width="11.5" style="120" customWidth="1"/>
    <col min="10873" max="10873" width="18.625" style="120" customWidth="1"/>
    <col min="10874" max="10874" width="17" style="120" customWidth="1"/>
    <col min="10875" max="10875" width="14.75" style="120" customWidth="1"/>
    <col min="10876" max="10879" width="9" style="120"/>
    <col min="10880" max="10880" width="13.75" style="120" bestFit="1" customWidth="1"/>
    <col min="10881" max="11122" width="9" style="120"/>
    <col min="11123" max="11123" width="6.25" style="120" customWidth="1"/>
    <col min="11124" max="11124" width="25.875" style="120" customWidth="1"/>
    <col min="11125" max="11125" width="8.875" style="120" customWidth="1"/>
    <col min="11126" max="11126" width="12.75" style="120" customWidth="1"/>
    <col min="11127" max="11127" width="12.25" style="120" customWidth="1"/>
    <col min="11128" max="11128" width="11.5" style="120" customWidth="1"/>
    <col min="11129" max="11129" width="18.625" style="120" customWidth="1"/>
    <col min="11130" max="11130" width="17" style="120" customWidth="1"/>
    <col min="11131" max="11131" width="14.75" style="120" customWidth="1"/>
    <col min="11132" max="11135" width="9" style="120"/>
    <col min="11136" max="11136" width="13.75" style="120" bestFit="1" customWidth="1"/>
    <col min="11137" max="11378" width="9" style="120"/>
    <col min="11379" max="11379" width="6.25" style="120" customWidth="1"/>
    <col min="11380" max="11380" width="25.875" style="120" customWidth="1"/>
    <col min="11381" max="11381" width="8.875" style="120" customWidth="1"/>
    <col min="11382" max="11382" width="12.75" style="120" customWidth="1"/>
    <col min="11383" max="11383" width="12.25" style="120" customWidth="1"/>
    <col min="11384" max="11384" width="11.5" style="120" customWidth="1"/>
    <col min="11385" max="11385" width="18.625" style="120" customWidth="1"/>
    <col min="11386" max="11386" width="17" style="120" customWidth="1"/>
    <col min="11387" max="11387" width="14.75" style="120" customWidth="1"/>
    <col min="11388" max="11391" width="9" style="120"/>
    <col min="11392" max="11392" width="13.75" style="120" bestFit="1" customWidth="1"/>
    <col min="11393" max="11634" width="9" style="120"/>
    <col min="11635" max="11635" width="6.25" style="120" customWidth="1"/>
    <col min="11636" max="11636" width="25.875" style="120" customWidth="1"/>
    <col min="11637" max="11637" width="8.875" style="120" customWidth="1"/>
    <col min="11638" max="11638" width="12.75" style="120" customWidth="1"/>
    <col min="11639" max="11639" width="12.25" style="120" customWidth="1"/>
    <col min="11640" max="11640" width="11.5" style="120" customWidth="1"/>
    <col min="11641" max="11641" width="18.625" style="120" customWidth="1"/>
    <col min="11642" max="11642" width="17" style="120" customWidth="1"/>
    <col min="11643" max="11643" width="14.75" style="120" customWidth="1"/>
    <col min="11644" max="11647" width="9" style="120"/>
    <col min="11648" max="11648" width="13.75" style="120" bestFit="1" customWidth="1"/>
    <col min="11649" max="11890" width="9" style="120"/>
    <col min="11891" max="11891" width="6.25" style="120" customWidth="1"/>
    <col min="11892" max="11892" width="25.875" style="120" customWidth="1"/>
    <col min="11893" max="11893" width="8.875" style="120" customWidth="1"/>
    <col min="11894" max="11894" width="12.75" style="120" customWidth="1"/>
    <col min="11895" max="11895" width="12.25" style="120" customWidth="1"/>
    <col min="11896" max="11896" width="11.5" style="120" customWidth="1"/>
    <col min="11897" max="11897" width="18.625" style="120" customWidth="1"/>
    <col min="11898" max="11898" width="17" style="120" customWidth="1"/>
    <col min="11899" max="11899" width="14.75" style="120" customWidth="1"/>
    <col min="11900" max="11903" width="9" style="120"/>
    <col min="11904" max="11904" width="13.75" style="120" bestFit="1" customWidth="1"/>
    <col min="11905" max="12146" width="9" style="120"/>
    <col min="12147" max="12147" width="6.25" style="120" customWidth="1"/>
    <col min="12148" max="12148" width="25.875" style="120" customWidth="1"/>
    <col min="12149" max="12149" width="8.875" style="120" customWidth="1"/>
    <col min="12150" max="12150" width="12.75" style="120" customWidth="1"/>
    <col min="12151" max="12151" width="12.25" style="120" customWidth="1"/>
    <col min="12152" max="12152" width="11.5" style="120" customWidth="1"/>
    <col min="12153" max="12153" width="18.625" style="120" customWidth="1"/>
    <col min="12154" max="12154" width="17" style="120" customWidth="1"/>
    <col min="12155" max="12155" width="14.75" style="120" customWidth="1"/>
    <col min="12156" max="12159" width="9" style="120"/>
    <col min="12160" max="12160" width="13.75" style="120" bestFit="1" customWidth="1"/>
    <col min="12161" max="12402" width="9" style="120"/>
    <col min="12403" max="12403" width="6.25" style="120" customWidth="1"/>
    <col min="12404" max="12404" width="25.875" style="120" customWidth="1"/>
    <col min="12405" max="12405" width="8.875" style="120" customWidth="1"/>
    <col min="12406" max="12406" width="12.75" style="120" customWidth="1"/>
    <col min="12407" max="12407" width="12.25" style="120" customWidth="1"/>
    <col min="12408" max="12408" width="11.5" style="120" customWidth="1"/>
    <col min="12409" max="12409" width="18.625" style="120" customWidth="1"/>
    <col min="12410" max="12410" width="17" style="120" customWidth="1"/>
    <col min="12411" max="12411" width="14.75" style="120" customWidth="1"/>
    <col min="12412" max="12415" width="9" style="120"/>
    <col min="12416" max="12416" width="13.75" style="120" bestFit="1" customWidth="1"/>
    <col min="12417" max="12658" width="9" style="120"/>
    <col min="12659" max="12659" width="6.25" style="120" customWidth="1"/>
    <col min="12660" max="12660" width="25.875" style="120" customWidth="1"/>
    <col min="12661" max="12661" width="8.875" style="120" customWidth="1"/>
    <col min="12662" max="12662" width="12.75" style="120" customWidth="1"/>
    <col min="12663" max="12663" width="12.25" style="120" customWidth="1"/>
    <col min="12664" max="12664" width="11.5" style="120" customWidth="1"/>
    <col min="12665" max="12665" width="18.625" style="120" customWidth="1"/>
    <col min="12666" max="12666" width="17" style="120" customWidth="1"/>
    <col min="12667" max="12667" width="14.75" style="120" customWidth="1"/>
    <col min="12668" max="12671" width="9" style="120"/>
    <col min="12672" max="12672" width="13.75" style="120" bestFit="1" customWidth="1"/>
    <col min="12673" max="12914" width="9" style="120"/>
    <col min="12915" max="12915" width="6.25" style="120" customWidth="1"/>
    <col min="12916" max="12916" width="25.875" style="120" customWidth="1"/>
    <col min="12917" max="12917" width="8.875" style="120" customWidth="1"/>
    <col min="12918" max="12918" width="12.75" style="120" customWidth="1"/>
    <col min="12919" max="12919" width="12.25" style="120" customWidth="1"/>
    <col min="12920" max="12920" width="11.5" style="120" customWidth="1"/>
    <col min="12921" max="12921" width="18.625" style="120" customWidth="1"/>
    <col min="12922" max="12922" width="17" style="120" customWidth="1"/>
    <col min="12923" max="12923" width="14.75" style="120" customWidth="1"/>
    <col min="12924" max="12927" width="9" style="120"/>
    <col min="12928" max="12928" width="13.75" style="120" bestFit="1" customWidth="1"/>
    <col min="12929" max="13170" width="9" style="120"/>
    <col min="13171" max="13171" width="6.25" style="120" customWidth="1"/>
    <col min="13172" max="13172" width="25.875" style="120" customWidth="1"/>
    <col min="13173" max="13173" width="8.875" style="120" customWidth="1"/>
    <col min="13174" max="13174" width="12.75" style="120" customWidth="1"/>
    <col min="13175" max="13175" width="12.25" style="120" customWidth="1"/>
    <col min="13176" max="13176" width="11.5" style="120" customWidth="1"/>
    <col min="13177" max="13177" width="18.625" style="120" customWidth="1"/>
    <col min="13178" max="13178" width="17" style="120" customWidth="1"/>
    <col min="13179" max="13179" width="14.75" style="120" customWidth="1"/>
    <col min="13180" max="13183" width="9" style="120"/>
    <col min="13184" max="13184" width="13.75" style="120" bestFit="1" customWidth="1"/>
    <col min="13185" max="13426" width="9" style="120"/>
    <col min="13427" max="13427" width="6.25" style="120" customWidth="1"/>
    <col min="13428" max="13428" width="25.875" style="120" customWidth="1"/>
    <col min="13429" max="13429" width="8.875" style="120" customWidth="1"/>
    <col min="13430" max="13430" width="12.75" style="120" customWidth="1"/>
    <col min="13431" max="13431" width="12.25" style="120" customWidth="1"/>
    <col min="13432" max="13432" width="11.5" style="120" customWidth="1"/>
    <col min="13433" max="13433" width="18.625" style="120" customWidth="1"/>
    <col min="13434" max="13434" width="17" style="120" customWidth="1"/>
    <col min="13435" max="13435" width="14.75" style="120" customWidth="1"/>
    <col min="13436" max="13439" width="9" style="120"/>
    <col min="13440" max="13440" width="13.75" style="120" bestFit="1" customWidth="1"/>
    <col min="13441" max="13682" width="9" style="120"/>
    <col min="13683" max="13683" width="6.25" style="120" customWidth="1"/>
    <col min="13684" max="13684" width="25.875" style="120" customWidth="1"/>
    <col min="13685" max="13685" width="8.875" style="120" customWidth="1"/>
    <col min="13686" max="13686" width="12.75" style="120" customWidth="1"/>
    <col min="13687" max="13687" width="12.25" style="120" customWidth="1"/>
    <col min="13688" max="13688" width="11.5" style="120" customWidth="1"/>
    <col min="13689" max="13689" width="18.625" style="120" customWidth="1"/>
    <col min="13690" max="13690" width="17" style="120" customWidth="1"/>
    <col min="13691" max="13691" width="14.75" style="120" customWidth="1"/>
    <col min="13692" max="13695" width="9" style="120"/>
    <col min="13696" max="13696" width="13.75" style="120" bestFit="1" customWidth="1"/>
    <col min="13697" max="13938" width="9" style="120"/>
    <col min="13939" max="13939" width="6.25" style="120" customWidth="1"/>
    <col min="13940" max="13940" width="25.875" style="120" customWidth="1"/>
    <col min="13941" max="13941" width="8.875" style="120" customWidth="1"/>
    <col min="13942" max="13942" width="12.75" style="120" customWidth="1"/>
    <col min="13943" max="13943" width="12.25" style="120" customWidth="1"/>
    <col min="13944" max="13944" width="11.5" style="120" customWidth="1"/>
    <col min="13945" max="13945" width="18.625" style="120" customWidth="1"/>
    <col min="13946" max="13946" width="17" style="120" customWidth="1"/>
    <col min="13947" max="13947" width="14.75" style="120" customWidth="1"/>
    <col min="13948" max="13951" width="9" style="120"/>
    <col min="13952" max="13952" width="13.75" style="120" bestFit="1" customWidth="1"/>
    <col min="13953" max="14194" width="9" style="120"/>
    <col min="14195" max="14195" width="6.25" style="120" customWidth="1"/>
    <col min="14196" max="14196" width="25.875" style="120" customWidth="1"/>
    <col min="14197" max="14197" width="8.875" style="120" customWidth="1"/>
    <col min="14198" max="14198" width="12.75" style="120" customWidth="1"/>
    <col min="14199" max="14199" width="12.25" style="120" customWidth="1"/>
    <col min="14200" max="14200" width="11.5" style="120" customWidth="1"/>
    <col min="14201" max="14201" width="18.625" style="120" customWidth="1"/>
    <col min="14202" max="14202" width="17" style="120" customWidth="1"/>
    <col min="14203" max="14203" width="14.75" style="120" customWidth="1"/>
    <col min="14204" max="14207" width="9" style="120"/>
    <col min="14208" max="14208" width="13.75" style="120" bestFit="1" customWidth="1"/>
    <col min="14209" max="14450" width="9" style="120"/>
    <col min="14451" max="14451" width="6.25" style="120" customWidth="1"/>
    <col min="14452" max="14452" width="25.875" style="120" customWidth="1"/>
    <col min="14453" max="14453" width="8.875" style="120" customWidth="1"/>
    <col min="14454" max="14454" width="12.75" style="120" customWidth="1"/>
    <col min="14455" max="14455" width="12.25" style="120" customWidth="1"/>
    <col min="14456" max="14456" width="11.5" style="120" customWidth="1"/>
    <col min="14457" max="14457" width="18.625" style="120" customWidth="1"/>
    <col min="14458" max="14458" width="17" style="120" customWidth="1"/>
    <col min="14459" max="14459" width="14.75" style="120" customWidth="1"/>
    <col min="14460" max="14463" width="9" style="120"/>
    <col min="14464" max="14464" width="13.75" style="120" bestFit="1" customWidth="1"/>
    <col min="14465" max="14706" width="9" style="120"/>
    <col min="14707" max="14707" width="6.25" style="120" customWidth="1"/>
    <col min="14708" max="14708" width="25.875" style="120" customWidth="1"/>
    <col min="14709" max="14709" width="8.875" style="120" customWidth="1"/>
    <col min="14710" max="14710" width="12.75" style="120" customWidth="1"/>
    <col min="14711" max="14711" width="12.25" style="120" customWidth="1"/>
    <col min="14712" max="14712" width="11.5" style="120" customWidth="1"/>
    <col min="14713" max="14713" width="18.625" style="120" customWidth="1"/>
    <col min="14714" max="14714" width="17" style="120" customWidth="1"/>
    <col min="14715" max="14715" width="14.75" style="120" customWidth="1"/>
    <col min="14716" max="14719" width="9" style="120"/>
    <col min="14720" max="14720" width="13.75" style="120" bestFit="1" customWidth="1"/>
    <col min="14721" max="14962" width="9" style="120"/>
    <col min="14963" max="14963" width="6.25" style="120" customWidth="1"/>
    <col min="14964" max="14964" width="25.875" style="120" customWidth="1"/>
    <col min="14965" max="14965" width="8.875" style="120" customWidth="1"/>
    <col min="14966" max="14966" width="12.75" style="120" customWidth="1"/>
    <col min="14967" max="14967" width="12.25" style="120" customWidth="1"/>
    <col min="14968" max="14968" width="11.5" style="120" customWidth="1"/>
    <col min="14969" max="14969" width="18.625" style="120" customWidth="1"/>
    <col min="14970" max="14970" width="17" style="120" customWidth="1"/>
    <col min="14971" max="14971" width="14.75" style="120" customWidth="1"/>
    <col min="14972" max="14975" width="9" style="120"/>
    <col min="14976" max="14976" width="13.75" style="120" bestFit="1" customWidth="1"/>
    <col min="14977" max="15218" width="9" style="120"/>
    <col min="15219" max="15219" width="6.25" style="120" customWidth="1"/>
    <col min="15220" max="15220" width="25.875" style="120" customWidth="1"/>
    <col min="15221" max="15221" width="8.875" style="120" customWidth="1"/>
    <col min="15222" max="15222" width="12.75" style="120" customWidth="1"/>
    <col min="15223" max="15223" width="12.25" style="120" customWidth="1"/>
    <col min="15224" max="15224" width="11.5" style="120" customWidth="1"/>
    <col min="15225" max="15225" width="18.625" style="120" customWidth="1"/>
    <col min="15226" max="15226" width="17" style="120" customWidth="1"/>
    <col min="15227" max="15227" width="14.75" style="120" customWidth="1"/>
    <col min="15228" max="15231" width="9" style="120"/>
    <col min="15232" max="15232" width="13.75" style="120" bestFit="1" customWidth="1"/>
    <col min="15233" max="15474" width="9" style="120"/>
    <col min="15475" max="15475" width="6.25" style="120" customWidth="1"/>
    <col min="15476" max="15476" width="25.875" style="120" customWidth="1"/>
    <col min="15477" max="15477" width="8.875" style="120" customWidth="1"/>
    <col min="15478" max="15478" width="12.75" style="120" customWidth="1"/>
    <col min="15479" max="15479" width="12.25" style="120" customWidth="1"/>
    <col min="15480" max="15480" width="11.5" style="120" customWidth="1"/>
    <col min="15481" max="15481" width="18.625" style="120" customWidth="1"/>
    <col min="15482" max="15482" width="17" style="120" customWidth="1"/>
    <col min="15483" max="15483" width="14.75" style="120" customWidth="1"/>
    <col min="15484" max="15487" width="9" style="120"/>
    <col min="15488" max="15488" width="13.75" style="120" bestFit="1" customWidth="1"/>
    <col min="15489" max="15730" width="9" style="120"/>
    <col min="15731" max="15731" width="6.25" style="120" customWidth="1"/>
    <col min="15732" max="15732" width="25.875" style="120" customWidth="1"/>
    <col min="15733" max="15733" width="8.875" style="120" customWidth="1"/>
    <col min="15734" max="15734" width="12.75" style="120" customWidth="1"/>
    <col min="15735" max="15735" width="12.25" style="120" customWidth="1"/>
    <col min="15736" max="15736" width="11.5" style="120" customWidth="1"/>
    <col min="15737" max="15737" width="18.625" style="120" customWidth="1"/>
    <col min="15738" max="15738" width="17" style="120" customWidth="1"/>
    <col min="15739" max="15739" width="14.75" style="120" customWidth="1"/>
    <col min="15740" max="15743" width="9" style="120"/>
    <col min="15744" max="15744" width="13.75" style="120" bestFit="1" customWidth="1"/>
    <col min="15745" max="16384" width="9" style="120"/>
  </cols>
  <sheetData>
    <row r="1" spans="1:8" ht="30.75" customHeight="1" x14ac:dyDescent="0.25">
      <c r="A1" s="166" t="s">
        <v>286</v>
      </c>
      <c r="B1" s="166"/>
      <c r="C1" s="166"/>
      <c r="D1" s="166"/>
      <c r="E1" s="166"/>
      <c r="F1" s="166"/>
      <c r="G1" s="166"/>
      <c r="H1" s="166"/>
    </row>
    <row r="2" spans="1:8" ht="48.75" customHeight="1" x14ac:dyDescent="0.25">
      <c r="A2" s="164"/>
      <c r="B2" s="170" t="s">
        <v>300</v>
      </c>
      <c r="C2" s="170"/>
      <c r="D2" s="170"/>
      <c r="E2" s="170"/>
      <c r="F2" s="170"/>
      <c r="G2" s="170"/>
      <c r="H2" s="164"/>
    </row>
    <row r="3" spans="1:8" s="112" customFormat="1" ht="81.75" customHeight="1" x14ac:dyDescent="0.25">
      <c r="A3" s="111" t="s">
        <v>18</v>
      </c>
      <c r="B3" s="111" t="s">
        <v>27</v>
      </c>
      <c r="C3" s="111" t="s">
        <v>94</v>
      </c>
      <c r="D3" s="167" t="s">
        <v>297</v>
      </c>
      <c r="E3" s="168"/>
      <c r="F3" s="111" t="s">
        <v>287</v>
      </c>
      <c r="G3" s="111" t="s">
        <v>283</v>
      </c>
      <c r="H3" s="160" t="s">
        <v>288</v>
      </c>
    </row>
    <row r="4" spans="1:8" s="115" customFormat="1" ht="35.1" customHeight="1" x14ac:dyDescent="0.25">
      <c r="A4" s="111" t="s">
        <v>28</v>
      </c>
      <c r="B4" s="113" t="s">
        <v>166</v>
      </c>
      <c r="C4" s="114"/>
      <c r="D4" s="114"/>
      <c r="E4" s="114"/>
      <c r="F4" s="114"/>
      <c r="G4" s="114"/>
      <c r="H4" s="145"/>
    </row>
    <row r="5" spans="1:8" s="157" customFormat="1" ht="35.1" customHeight="1" x14ac:dyDescent="0.25">
      <c r="A5" s="116">
        <v>1</v>
      </c>
      <c r="B5" s="114" t="s">
        <v>167</v>
      </c>
      <c r="C5" s="116" t="s">
        <v>168</v>
      </c>
      <c r="D5" s="117">
        <v>2170</v>
      </c>
      <c r="E5" s="117">
        <v>2170</v>
      </c>
      <c r="F5" s="118"/>
      <c r="G5" s="118">
        <v>2170</v>
      </c>
      <c r="H5" s="144"/>
    </row>
    <row r="6" spans="1:8" s="157" customFormat="1" ht="30.75" customHeight="1" x14ac:dyDescent="0.25">
      <c r="A6" s="116">
        <v>2</v>
      </c>
      <c r="B6" s="114" t="s">
        <v>169</v>
      </c>
      <c r="C6" s="116" t="s">
        <v>168</v>
      </c>
      <c r="D6" s="117" t="s">
        <v>284</v>
      </c>
      <c r="E6" s="117"/>
      <c r="F6" s="116">
        <v>350</v>
      </c>
      <c r="G6" s="116">
        <v>350</v>
      </c>
      <c r="H6" s="169" t="s">
        <v>289</v>
      </c>
    </row>
    <row r="7" spans="1:8" s="157" customFormat="1" ht="37.5" x14ac:dyDescent="0.25">
      <c r="A7" s="116">
        <v>3</v>
      </c>
      <c r="B7" s="114" t="s">
        <v>170</v>
      </c>
      <c r="C7" s="116" t="s">
        <v>168</v>
      </c>
      <c r="D7" s="116" t="s">
        <v>284</v>
      </c>
      <c r="E7" s="116"/>
      <c r="F7" s="118">
        <v>1820</v>
      </c>
      <c r="G7" s="118">
        <v>1820</v>
      </c>
      <c r="H7" s="169"/>
    </row>
    <row r="8" spans="1:8" ht="35.1" customHeight="1" x14ac:dyDescent="0.25">
      <c r="A8" s="116">
        <v>4</v>
      </c>
      <c r="B8" s="114" t="s">
        <v>292</v>
      </c>
      <c r="C8" s="116" t="s">
        <v>24</v>
      </c>
      <c r="D8" s="116">
        <v>10.5</v>
      </c>
      <c r="E8" s="116">
        <v>10.5</v>
      </c>
      <c r="F8" s="116">
        <v>7.1</v>
      </c>
      <c r="G8" s="116">
        <v>7.1</v>
      </c>
      <c r="H8" s="161"/>
    </row>
    <row r="9" spans="1:8" ht="50.25" customHeight="1" x14ac:dyDescent="0.25">
      <c r="A9" s="116">
        <v>5</v>
      </c>
      <c r="B9" s="114" t="s">
        <v>173</v>
      </c>
      <c r="C9" s="116" t="s">
        <v>97</v>
      </c>
      <c r="D9" s="116">
        <v>42</v>
      </c>
      <c r="E9" s="116">
        <v>42</v>
      </c>
      <c r="F9" s="116"/>
      <c r="G9" s="116">
        <v>42</v>
      </c>
      <c r="H9" s="61"/>
    </row>
    <row r="10" spans="1:8" ht="35.1" customHeight="1" x14ac:dyDescent="0.25">
      <c r="A10" s="111" t="s">
        <v>43</v>
      </c>
      <c r="B10" s="113" t="s">
        <v>174</v>
      </c>
      <c r="C10" s="116"/>
      <c r="D10" s="116"/>
      <c r="E10" s="116"/>
      <c r="F10" s="114"/>
      <c r="G10" s="114"/>
      <c r="H10" s="61"/>
    </row>
    <row r="11" spans="1:8" ht="82.5" customHeight="1" x14ac:dyDescent="0.25">
      <c r="A11" s="116">
        <v>6</v>
      </c>
      <c r="B11" s="114" t="s">
        <v>176</v>
      </c>
      <c r="C11" s="116" t="s">
        <v>22</v>
      </c>
      <c r="D11" s="116" t="s">
        <v>284</v>
      </c>
      <c r="E11" s="116"/>
      <c r="F11" s="116">
        <v>15</v>
      </c>
      <c r="G11" s="116">
        <v>15</v>
      </c>
      <c r="H11" s="161" t="s">
        <v>289</v>
      </c>
    </row>
    <row r="12" spans="1:8" ht="35.1" customHeight="1" x14ac:dyDescent="0.25">
      <c r="A12" s="116">
        <v>7</v>
      </c>
      <c r="B12" s="114" t="s">
        <v>178</v>
      </c>
      <c r="C12" s="116" t="s">
        <v>30</v>
      </c>
      <c r="D12" s="116">
        <v>40</v>
      </c>
      <c r="E12" s="116">
        <v>40</v>
      </c>
      <c r="F12" s="116"/>
      <c r="G12" s="116">
        <v>40</v>
      </c>
      <c r="H12" s="61"/>
    </row>
    <row r="13" spans="1:8" s="112" customFormat="1" ht="35.1" customHeight="1" x14ac:dyDescent="0.25">
      <c r="A13" s="116">
        <v>8</v>
      </c>
      <c r="B13" s="114" t="s">
        <v>179</v>
      </c>
      <c r="C13" s="116" t="s">
        <v>24</v>
      </c>
      <c r="D13" s="116">
        <v>87</v>
      </c>
      <c r="E13" s="116">
        <v>87</v>
      </c>
      <c r="F13" s="116"/>
      <c r="G13" s="116">
        <v>87</v>
      </c>
      <c r="H13" s="144"/>
    </row>
    <row r="14" spans="1:8" s="112" customFormat="1" ht="35.1" customHeight="1" x14ac:dyDescent="0.25">
      <c r="A14" s="116">
        <v>9</v>
      </c>
      <c r="B14" s="114" t="s">
        <v>180</v>
      </c>
      <c r="C14" s="116" t="s">
        <v>24</v>
      </c>
      <c r="D14" s="116">
        <v>30</v>
      </c>
      <c r="E14" s="116">
        <v>30</v>
      </c>
      <c r="F14" s="116"/>
      <c r="G14" s="116">
        <v>30</v>
      </c>
      <c r="H14" s="144"/>
    </row>
    <row r="15" spans="1:8" s="127" customFormat="1" ht="35.1" customHeight="1" x14ac:dyDescent="0.25">
      <c r="A15" s="111" t="s">
        <v>62</v>
      </c>
      <c r="B15" s="113" t="s">
        <v>296</v>
      </c>
      <c r="C15" s="116"/>
      <c r="D15" s="116"/>
      <c r="E15" s="116"/>
      <c r="F15" s="116"/>
      <c r="G15" s="116"/>
      <c r="H15" s="146"/>
    </row>
    <row r="16" spans="1:8" s="127" customFormat="1" ht="60" x14ac:dyDescent="0.25">
      <c r="A16" s="116">
        <v>10</v>
      </c>
      <c r="B16" s="114" t="s">
        <v>184</v>
      </c>
      <c r="C16" s="116" t="s">
        <v>24</v>
      </c>
      <c r="D16" s="116">
        <v>2</v>
      </c>
      <c r="E16" s="116">
        <v>2</v>
      </c>
      <c r="F16" s="116">
        <v>2.4500000000000002</v>
      </c>
      <c r="G16" s="122">
        <v>2.4500000000000002</v>
      </c>
      <c r="H16" s="161" t="s">
        <v>295</v>
      </c>
    </row>
    <row r="17" spans="1:8" s="157" customFormat="1" ht="135" x14ac:dyDescent="0.25">
      <c r="A17" s="116">
        <v>11</v>
      </c>
      <c r="B17" s="114" t="s">
        <v>185</v>
      </c>
      <c r="C17" s="116" t="s">
        <v>24</v>
      </c>
      <c r="D17" s="116">
        <v>65</v>
      </c>
      <c r="E17" s="116">
        <v>65</v>
      </c>
      <c r="F17" s="116">
        <v>60</v>
      </c>
      <c r="G17" s="116">
        <v>60</v>
      </c>
      <c r="H17" s="144" t="s">
        <v>290</v>
      </c>
    </row>
    <row r="18" spans="1:8" s="157" customFormat="1" ht="27" customHeight="1" x14ac:dyDescent="0.25">
      <c r="A18" s="116">
        <v>12</v>
      </c>
      <c r="B18" s="114" t="s">
        <v>186</v>
      </c>
      <c r="C18" s="116" t="s">
        <v>24</v>
      </c>
      <c r="D18" s="116">
        <v>71.8</v>
      </c>
      <c r="E18" s="116">
        <v>71.8</v>
      </c>
      <c r="F18" s="116"/>
      <c r="G18" s="116">
        <v>71.8</v>
      </c>
      <c r="H18" s="144"/>
    </row>
    <row r="19" spans="1:8" s="112" customFormat="1" ht="50.25" customHeight="1" x14ac:dyDescent="0.25">
      <c r="A19" s="116">
        <v>13</v>
      </c>
      <c r="B19" s="114" t="s">
        <v>187</v>
      </c>
      <c r="C19" s="116" t="s">
        <v>24</v>
      </c>
      <c r="D19" s="116" t="s">
        <v>188</v>
      </c>
      <c r="E19" s="116" t="s">
        <v>188</v>
      </c>
      <c r="F19" s="116"/>
      <c r="G19" s="116" t="s">
        <v>188</v>
      </c>
      <c r="H19" s="144"/>
    </row>
    <row r="20" spans="1:8" s="127" customFormat="1" ht="35.1" customHeight="1" x14ac:dyDescent="0.25">
      <c r="A20" s="116"/>
      <c r="B20" s="113" t="s">
        <v>190</v>
      </c>
      <c r="C20" s="116"/>
      <c r="D20" s="116"/>
      <c r="E20" s="116"/>
      <c r="F20" s="116"/>
      <c r="G20" s="116"/>
      <c r="H20" s="146"/>
    </row>
    <row r="21" spans="1:8" s="127" customFormat="1" ht="75" x14ac:dyDescent="0.25">
      <c r="A21" s="116">
        <v>14</v>
      </c>
      <c r="B21" s="114" t="s">
        <v>191</v>
      </c>
      <c r="C21" s="116" t="s">
        <v>24</v>
      </c>
      <c r="D21" s="116" t="s">
        <v>263</v>
      </c>
      <c r="E21" s="116" t="s">
        <v>263</v>
      </c>
      <c r="F21" s="116">
        <v>100</v>
      </c>
      <c r="G21" s="116">
        <v>100</v>
      </c>
      <c r="H21" s="161" t="s">
        <v>298</v>
      </c>
    </row>
    <row r="22" spans="1:8" s="127" customFormat="1" ht="60" x14ac:dyDescent="0.25">
      <c r="A22" s="116">
        <v>15</v>
      </c>
      <c r="B22" s="162" t="s">
        <v>192</v>
      </c>
      <c r="C22" s="116" t="s">
        <v>24</v>
      </c>
      <c r="D22" s="116" t="s">
        <v>284</v>
      </c>
      <c r="E22" s="116"/>
      <c r="F22" s="116">
        <v>100</v>
      </c>
      <c r="G22" s="116">
        <v>100</v>
      </c>
      <c r="H22" s="161" t="s">
        <v>289</v>
      </c>
    </row>
    <row r="23" spans="1:8" s="127" customFormat="1" ht="48" customHeight="1" x14ac:dyDescent="0.25">
      <c r="A23" s="116">
        <v>16</v>
      </c>
      <c r="B23" s="114" t="s">
        <v>95</v>
      </c>
      <c r="C23" s="116" t="s">
        <v>24</v>
      </c>
      <c r="D23" s="116">
        <v>100</v>
      </c>
      <c r="E23" s="116">
        <v>100</v>
      </c>
      <c r="F23" s="116"/>
      <c r="G23" s="116">
        <v>100</v>
      </c>
      <c r="H23" s="146"/>
    </row>
    <row r="24" spans="1:8" s="127" customFormat="1" ht="53.25" customHeight="1" x14ac:dyDescent="0.25">
      <c r="A24" s="116">
        <v>17</v>
      </c>
      <c r="B24" s="114" t="s">
        <v>193</v>
      </c>
      <c r="C24" s="116" t="s">
        <v>24</v>
      </c>
      <c r="D24" s="116" t="s">
        <v>284</v>
      </c>
      <c r="E24" s="116"/>
      <c r="F24" s="116" t="s">
        <v>285</v>
      </c>
      <c r="G24" s="116" t="s">
        <v>285</v>
      </c>
      <c r="H24" s="169" t="s">
        <v>289</v>
      </c>
    </row>
    <row r="25" spans="1:8" s="127" customFormat="1" ht="65.25" customHeight="1" x14ac:dyDescent="0.25">
      <c r="A25" s="116">
        <v>18</v>
      </c>
      <c r="B25" s="114" t="s">
        <v>195</v>
      </c>
      <c r="C25" s="116" t="s">
        <v>196</v>
      </c>
      <c r="D25" s="116" t="s">
        <v>284</v>
      </c>
      <c r="E25" s="116"/>
      <c r="F25" s="116">
        <v>150</v>
      </c>
      <c r="G25" s="116">
        <v>150</v>
      </c>
      <c r="H25" s="169"/>
    </row>
    <row r="26" spans="1:8" s="127" customFormat="1" ht="52.5" customHeight="1" x14ac:dyDescent="0.25">
      <c r="A26" s="116">
        <v>19</v>
      </c>
      <c r="B26" s="114" t="s">
        <v>197</v>
      </c>
      <c r="C26" s="116" t="s">
        <v>24</v>
      </c>
      <c r="D26" s="116" t="s">
        <v>284</v>
      </c>
      <c r="E26" s="116"/>
      <c r="F26" s="116">
        <v>50</v>
      </c>
      <c r="G26" s="116">
        <v>50</v>
      </c>
      <c r="H26" s="169"/>
    </row>
    <row r="27" spans="1:8" ht="81.75" customHeight="1" x14ac:dyDescent="0.25">
      <c r="A27" s="116">
        <v>20</v>
      </c>
      <c r="B27" s="114" t="s">
        <v>218</v>
      </c>
      <c r="C27" s="116" t="s">
        <v>24</v>
      </c>
      <c r="D27" s="116" t="s">
        <v>284</v>
      </c>
      <c r="E27" s="116"/>
      <c r="F27" s="116">
        <v>40</v>
      </c>
      <c r="G27" s="116">
        <v>40</v>
      </c>
      <c r="H27" s="169"/>
    </row>
    <row r="28" spans="1:8" ht="112.5" x14ac:dyDescent="0.25">
      <c r="A28" s="116">
        <v>21</v>
      </c>
      <c r="B28" s="113" t="s">
        <v>219</v>
      </c>
      <c r="C28" s="116" t="s">
        <v>24</v>
      </c>
      <c r="D28" s="116" t="s">
        <v>284</v>
      </c>
      <c r="E28" s="116"/>
      <c r="F28" s="116">
        <v>53</v>
      </c>
      <c r="G28" s="116">
        <v>53</v>
      </c>
      <c r="H28" s="169"/>
    </row>
    <row r="29" spans="1:8" s="112" customFormat="1" ht="72.75" customHeight="1" x14ac:dyDescent="0.25">
      <c r="A29" s="116">
        <v>22</v>
      </c>
      <c r="B29" s="114" t="s">
        <v>198</v>
      </c>
      <c r="C29" s="116" t="s">
        <v>24</v>
      </c>
      <c r="D29" s="116" t="s">
        <v>284</v>
      </c>
      <c r="E29" s="116"/>
      <c r="F29" s="116">
        <v>82</v>
      </c>
      <c r="G29" s="116">
        <v>82</v>
      </c>
      <c r="H29" s="169"/>
    </row>
    <row r="30" spans="1:8" s="112" customFormat="1" ht="72.75" customHeight="1" x14ac:dyDescent="0.25">
      <c r="A30" s="116">
        <v>23</v>
      </c>
      <c r="B30" s="114" t="s">
        <v>293</v>
      </c>
      <c r="C30" s="116" t="s">
        <v>24</v>
      </c>
      <c r="D30" s="116" t="s">
        <v>284</v>
      </c>
      <c r="E30" s="116"/>
      <c r="F30" s="116">
        <v>100</v>
      </c>
      <c r="G30" s="116">
        <v>100</v>
      </c>
      <c r="H30" s="161" t="s">
        <v>298</v>
      </c>
    </row>
    <row r="31" spans="1:8" s="112" customFormat="1" ht="35.1" customHeight="1" x14ac:dyDescent="0.25">
      <c r="A31" s="111" t="s">
        <v>199</v>
      </c>
      <c r="B31" s="113" t="s">
        <v>200</v>
      </c>
      <c r="C31" s="116"/>
      <c r="D31" s="116"/>
      <c r="E31" s="116"/>
      <c r="F31" s="116"/>
      <c r="G31" s="116"/>
      <c r="H31" s="144"/>
    </row>
    <row r="32" spans="1:8" s="112" customFormat="1" ht="35.1" customHeight="1" x14ac:dyDescent="0.25">
      <c r="A32" s="116">
        <v>24</v>
      </c>
      <c r="B32" s="114" t="s">
        <v>201</v>
      </c>
      <c r="C32" s="116" t="s">
        <v>24</v>
      </c>
      <c r="D32" s="116" t="s">
        <v>25</v>
      </c>
      <c r="E32" s="116" t="s">
        <v>25</v>
      </c>
      <c r="F32" s="116"/>
      <c r="G32" s="116" t="s">
        <v>25</v>
      </c>
      <c r="H32" s="144"/>
    </row>
    <row r="33" spans="1:8" s="112" customFormat="1" ht="35.1" customHeight="1" x14ac:dyDescent="0.25">
      <c r="A33" s="116">
        <v>25</v>
      </c>
      <c r="B33" s="114" t="s">
        <v>203</v>
      </c>
      <c r="C33" s="116" t="s">
        <v>24</v>
      </c>
      <c r="D33" s="116" t="s">
        <v>25</v>
      </c>
      <c r="E33" s="116" t="s">
        <v>25</v>
      </c>
      <c r="F33" s="116"/>
      <c r="G33" s="116" t="s">
        <v>25</v>
      </c>
      <c r="H33" s="144"/>
    </row>
    <row r="34" spans="1:8" s="112" customFormat="1" ht="35.1" customHeight="1" x14ac:dyDescent="0.25">
      <c r="A34" s="116">
        <v>26</v>
      </c>
      <c r="B34" s="114" t="s">
        <v>204</v>
      </c>
      <c r="C34" s="116" t="s">
        <v>24</v>
      </c>
      <c r="D34" s="116" t="s">
        <v>264</v>
      </c>
      <c r="E34" s="116" t="s">
        <v>264</v>
      </c>
      <c r="F34" s="116"/>
      <c r="G34" s="116" t="s">
        <v>264</v>
      </c>
      <c r="H34" s="144"/>
    </row>
    <row r="35" spans="1:8" s="112" customFormat="1" ht="35.1" customHeight="1" x14ac:dyDescent="0.25">
      <c r="A35" s="116">
        <v>27</v>
      </c>
      <c r="B35" s="114" t="s">
        <v>206</v>
      </c>
      <c r="C35" s="116" t="s">
        <v>24</v>
      </c>
      <c r="D35" s="116">
        <v>100</v>
      </c>
      <c r="E35" s="116">
        <v>100</v>
      </c>
      <c r="F35" s="116"/>
      <c r="G35" s="116">
        <v>100</v>
      </c>
      <c r="H35" s="144"/>
    </row>
    <row r="36" spans="1:8" ht="35.1" customHeight="1" x14ac:dyDescent="0.25">
      <c r="A36" s="116">
        <v>28</v>
      </c>
      <c r="B36" s="114" t="s">
        <v>207</v>
      </c>
      <c r="C36" s="116" t="s">
        <v>24</v>
      </c>
      <c r="D36" s="116">
        <v>100</v>
      </c>
      <c r="E36" s="116">
        <v>100</v>
      </c>
      <c r="F36" s="116"/>
      <c r="G36" s="116">
        <v>100</v>
      </c>
      <c r="H36" s="61"/>
    </row>
    <row r="37" spans="1:8" ht="35.1" customHeight="1" x14ac:dyDescent="0.25">
      <c r="A37" s="116">
        <v>29</v>
      </c>
      <c r="B37" s="114" t="s">
        <v>208</v>
      </c>
      <c r="C37" s="116" t="s">
        <v>24</v>
      </c>
      <c r="D37" s="116">
        <v>100</v>
      </c>
      <c r="E37" s="116">
        <v>100</v>
      </c>
      <c r="F37" s="116"/>
      <c r="G37" s="116">
        <v>100</v>
      </c>
      <c r="H37" s="61"/>
    </row>
    <row r="38" spans="1:8" ht="54" customHeight="1" x14ac:dyDescent="0.25">
      <c r="A38" s="116">
        <v>30</v>
      </c>
      <c r="B38" s="114" t="s">
        <v>209</v>
      </c>
      <c r="C38" s="116" t="s">
        <v>96</v>
      </c>
      <c r="D38" s="116" t="s">
        <v>96</v>
      </c>
      <c r="E38" s="116" t="s">
        <v>96</v>
      </c>
      <c r="F38" s="116"/>
      <c r="G38" s="116" t="s">
        <v>96</v>
      </c>
      <c r="H38" s="61"/>
    </row>
    <row r="39" spans="1:8" s="112" customFormat="1" ht="60" x14ac:dyDescent="0.25">
      <c r="A39" s="116">
        <v>31</v>
      </c>
      <c r="B39" s="114" t="s">
        <v>210</v>
      </c>
      <c r="C39" s="116" t="s">
        <v>24</v>
      </c>
      <c r="D39" s="116" t="s">
        <v>226</v>
      </c>
      <c r="E39" s="116"/>
      <c r="F39" s="116">
        <v>100</v>
      </c>
      <c r="G39" s="116">
        <v>100</v>
      </c>
      <c r="H39" s="161" t="s">
        <v>295</v>
      </c>
    </row>
    <row r="40" spans="1:8" ht="35.1" customHeight="1" x14ac:dyDescent="0.25">
      <c r="A40" s="116" t="s">
        <v>211</v>
      </c>
      <c r="B40" s="113" t="s">
        <v>212</v>
      </c>
      <c r="C40" s="116"/>
      <c r="D40" s="116"/>
      <c r="E40" s="116"/>
      <c r="F40" s="116"/>
      <c r="G40" s="116"/>
      <c r="H40" s="61"/>
    </row>
    <row r="41" spans="1:8" ht="35.1" customHeight="1" x14ac:dyDescent="0.25">
      <c r="A41" s="116">
        <v>32</v>
      </c>
      <c r="B41" s="114" t="s">
        <v>213</v>
      </c>
      <c r="C41" s="116" t="s">
        <v>24</v>
      </c>
      <c r="D41" s="116">
        <v>100</v>
      </c>
      <c r="E41" s="116">
        <v>100</v>
      </c>
      <c r="F41" s="116"/>
      <c r="G41" s="116">
        <v>100</v>
      </c>
      <c r="H41" s="61"/>
    </row>
    <row r="42" spans="1:8" ht="35.1" customHeight="1" x14ac:dyDescent="0.25">
      <c r="A42" s="116">
        <v>33</v>
      </c>
      <c r="B42" s="114" t="s">
        <v>214</v>
      </c>
      <c r="C42" s="116" t="s">
        <v>24</v>
      </c>
      <c r="D42" s="116">
        <v>100</v>
      </c>
      <c r="E42" s="116"/>
      <c r="F42" s="116"/>
      <c r="G42" s="116">
        <v>100</v>
      </c>
      <c r="H42" s="61"/>
    </row>
    <row r="43" spans="1:8" ht="58.5" customHeight="1" x14ac:dyDescent="0.25">
      <c r="A43" s="116">
        <v>34</v>
      </c>
      <c r="B43" s="163" t="s">
        <v>215</v>
      </c>
      <c r="C43" s="116" t="s">
        <v>24</v>
      </c>
      <c r="D43" s="116">
        <v>95</v>
      </c>
      <c r="E43" s="116">
        <v>95</v>
      </c>
      <c r="F43" s="116"/>
      <c r="G43" s="116">
        <v>95</v>
      </c>
      <c r="H43" s="61"/>
    </row>
    <row r="44" spans="1:8" ht="105" x14ac:dyDescent="0.25">
      <c r="A44" s="116">
        <v>35</v>
      </c>
      <c r="B44" s="114" t="s">
        <v>216</v>
      </c>
      <c r="C44" s="116" t="s">
        <v>24</v>
      </c>
      <c r="D44" s="116">
        <v>85</v>
      </c>
      <c r="E44" s="116">
        <v>85</v>
      </c>
      <c r="F44" s="116">
        <v>60</v>
      </c>
      <c r="G44" s="116">
        <v>60</v>
      </c>
      <c r="H44" s="161" t="s">
        <v>291</v>
      </c>
    </row>
    <row r="45" spans="1:8" ht="35.1" customHeight="1" x14ac:dyDescent="0.25">
      <c r="A45" s="111" t="s">
        <v>211</v>
      </c>
      <c r="B45" s="113" t="s">
        <v>217</v>
      </c>
      <c r="C45" s="116"/>
      <c r="D45" s="116"/>
      <c r="E45" s="116"/>
      <c r="F45" s="116"/>
      <c r="G45" s="116"/>
      <c r="H45" s="61"/>
    </row>
    <row r="46" spans="1:8" s="112" customFormat="1" ht="57" customHeight="1" x14ac:dyDescent="0.25">
      <c r="A46" s="137">
        <v>36</v>
      </c>
      <c r="B46" s="138" t="s">
        <v>220</v>
      </c>
      <c r="C46" s="137" t="s">
        <v>24</v>
      </c>
      <c r="D46" s="137" t="s">
        <v>284</v>
      </c>
      <c r="E46" s="137"/>
      <c r="F46" s="137">
        <v>5.3</v>
      </c>
      <c r="G46" s="137">
        <v>5.3</v>
      </c>
      <c r="H46" s="161" t="s">
        <v>289</v>
      </c>
    </row>
    <row r="47" spans="1:8" s="112" customFormat="1" ht="82.5" customHeight="1" x14ac:dyDescent="0.25">
      <c r="A47" s="137">
        <v>37</v>
      </c>
      <c r="B47" s="140" t="s">
        <v>221</v>
      </c>
      <c r="C47" s="137" t="s">
        <v>24</v>
      </c>
      <c r="D47" s="137">
        <v>100</v>
      </c>
      <c r="E47" s="137">
        <v>100</v>
      </c>
      <c r="F47" s="137"/>
      <c r="G47" s="137">
        <v>100</v>
      </c>
      <c r="H47" s="144"/>
    </row>
    <row r="48" spans="1:8" s="112" customFormat="1" ht="35.1" customHeight="1" x14ac:dyDescent="0.25">
      <c r="A48" s="137">
        <v>38</v>
      </c>
      <c r="B48" s="114" t="s">
        <v>222</v>
      </c>
      <c r="C48" s="116" t="s">
        <v>24</v>
      </c>
      <c r="D48" s="116">
        <v>100</v>
      </c>
      <c r="E48" s="116"/>
      <c r="F48" s="116"/>
      <c r="G48" s="116">
        <v>100</v>
      </c>
      <c r="H48" s="144"/>
    </row>
    <row r="49" spans="1:8" s="112" customFormat="1" ht="35.1" customHeight="1" x14ac:dyDescent="0.25">
      <c r="A49" s="137">
        <v>39</v>
      </c>
      <c r="B49" s="114" t="s">
        <v>223</v>
      </c>
      <c r="C49" s="116" t="s">
        <v>24</v>
      </c>
      <c r="D49" s="116" t="s">
        <v>25</v>
      </c>
      <c r="E49" s="116" t="s">
        <v>25</v>
      </c>
      <c r="F49" s="116"/>
      <c r="G49" s="116" t="s">
        <v>25</v>
      </c>
      <c r="H49" s="144"/>
    </row>
    <row r="50" spans="1:8" s="112" customFormat="1" ht="35.1" customHeight="1" x14ac:dyDescent="0.25">
      <c r="A50" s="137">
        <v>40</v>
      </c>
      <c r="B50" s="114" t="s">
        <v>224</v>
      </c>
      <c r="C50" s="116" t="s">
        <v>24</v>
      </c>
      <c r="D50" s="116">
        <v>10</v>
      </c>
      <c r="E50" s="116">
        <v>10</v>
      </c>
      <c r="F50" s="116"/>
      <c r="G50" s="116">
        <v>10</v>
      </c>
      <c r="H50" s="144"/>
    </row>
    <row r="51" spans="1:8" s="112" customFormat="1" ht="35.1" customHeight="1" x14ac:dyDescent="0.25">
      <c r="A51" s="137">
        <v>41</v>
      </c>
      <c r="B51" s="114" t="s">
        <v>225</v>
      </c>
      <c r="C51" s="116" t="s">
        <v>226</v>
      </c>
      <c r="D51" s="116" t="s">
        <v>226</v>
      </c>
      <c r="E51" s="116" t="s">
        <v>226</v>
      </c>
      <c r="F51" s="116"/>
      <c r="G51" s="116" t="s">
        <v>226</v>
      </c>
      <c r="H51" s="144"/>
    </row>
    <row r="52" spans="1:8" s="138" customFormat="1" ht="35.1" customHeight="1" x14ac:dyDescent="0.25">
      <c r="A52" s="137">
        <v>42</v>
      </c>
      <c r="B52" s="140" t="s">
        <v>294</v>
      </c>
      <c r="C52" s="140" t="s">
        <v>24</v>
      </c>
      <c r="D52" s="140" t="s">
        <v>284</v>
      </c>
      <c r="E52" s="140"/>
      <c r="F52" s="137">
        <v>5</v>
      </c>
      <c r="G52" s="137">
        <v>5</v>
      </c>
      <c r="H52" s="165" t="s">
        <v>298</v>
      </c>
    </row>
    <row r="53" spans="1:8" s="138" customFormat="1" ht="61.5" customHeight="1" x14ac:dyDescent="0.25">
      <c r="A53" s="137">
        <v>43</v>
      </c>
      <c r="B53" s="140" t="s">
        <v>299</v>
      </c>
      <c r="C53" s="140" t="s">
        <v>24</v>
      </c>
      <c r="D53" s="140" t="s">
        <v>284</v>
      </c>
      <c r="E53" s="140"/>
      <c r="F53" s="137">
        <v>5</v>
      </c>
      <c r="G53" s="137">
        <v>5</v>
      </c>
      <c r="H53" s="165"/>
    </row>
    <row r="54" spans="1:8" s="112" customFormat="1" ht="35.1" customHeight="1" x14ac:dyDescent="0.25"/>
    <row r="55" spans="1:8" s="112" customFormat="1" ht="27.75" customHeight="1" x14ac:dyDescent="0.25"/>
    <row r="56" spans="1:8" ht="39.75" customHeight="1" x14ac:dyDescent="0.25">
      <c r="A56" s="120"/>
      <c r="B56" s="120"/>
      <c r="C56" s="120"/>
      <c r="D56" s="120"/>
      <c r="E56" s="120"/>
      <c r="F56" s="120"/>
      <c r="G56" s="120"/>
    </row>
    <row r="57" spans="1:8" ht="27.75" customHeight="1" x14ac:dyDescent="0.25">
      <c r="A57" s="120"/>
      <c r="B57" s="120"/>
      <c r="C57" s="120"/>
      <c r="D57" s="120"/>
      <c r="E57" s="120"/>
      <c r="F57" s="120"/>
      <c r="G57" s="120"/>
    </row>
    <row r="58" spans="1:8" ht="27.75" customHeight="1" x14ac:dyDescent="0.25">
      <c r="A58" s="120"/>
      <c r="B58" s="120"/>
      <c r="C58" s="120"/>
      <c r="D58" s="120"/>
      <c r="E58" s="120"/>
      <c r="F58" s="120"/>
      <c r="G58" s="120"/>
    </row>
    <row r="59" spans="1:8" s="112" customFormat="1" ht="27.75" customHeight="1" x14ac:dyDescent="0.25"/>
    <row r="60" spans="1:8" s="134" customFormat="1" ht="27.75" customHeight="1" x14ac:dyDescent="0.25"/>
    <row r="61" spans="1:8" s="134" customFormat="1" ht="27.75" customHeight="1" x14ac:dyDescent="0.25"/>
    <row r="62" spans="1:8" s="112" customFormat="1" ht="36.75" customHeight="1" x14ac:dyDescent="0.25"/>
    <row r="63" spans="1:8" ht="42.75" customHeight="1" x14ac:dyDescent="0.25">
      <c r="A63" s="120"/>
      <c r="B63" s="120"/>
      <c r="C63" s="120"/>
      <c r="D63" s="120"/>
      <c r="E63" s="120"/>
      <c r="F63" s="120"/>
      <c r="G63" s="120"/>
    </row>
    <row r="64" spans="1:8" ht="45" customHeight="1" x14ac:dyDescent="0.25">
      <c r="A64" s="120"/>
      <c r="B64" s="120"/>
      <c r="C64" s="120"/>
      <c r="D64" s="120"/>
      <c r="E64" s="120"/>
      <c r="F64" s="120"/>
      <c r="G64" s="120"/>
    </row>
    <row r="65" s="120" customFormat="1" ht="27.75" customHeight="1" x14ac:dyDescent="0.25"/>
    <row r="66" s="120" customFormat="1" ht="27.75" customHeight="1" x14ac:dyDescent="0.25"/>
  </sheetData>
  <mergeCells count="6">
    <mergeCell ref="H52:H53"/>
    <mergeCell ref="A1:H1"/>
    <mergeCell ref="D3:E3"/>
    <mergeCell ref="H24:H29"/>
    <mergeCell ref="H6:H7"/>
    <mergeCell ref="B2:G2"/>
  </mergeCells>
  <pageMargins left="0.56000000000000005" right="0.2" top="0.52" bottom="0.41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="80" zoomScaleNormal="80" workbookViewId="0">
      <pane ySplit="3" topLeftCell="A4" activePane="bottomLeft" state="frozen"/>
      <selection pane="bottomLeft" activeCell="B7" sqref="B7"/>
    </sheetView>
  </sheetViews>
  <sheetFormatPr defaultRowHeight="16.5" x14ac:dyDescent="0.25"/>
  <cols>
    <col min="1" max="1" width="7.25" style="135" customWidth="1"/>
    <col min="2" max="2" width="37.625" style="135" customWidth="1"/>
    <col min="3" max="4" width="18.25" style="135" customWidth="1"/>
    <col min="5" max="5" width="18.25" style="135" hidden="1" customWidth="1"/>
    <col min="6" max="6" width="18.25" style="135" customWidth="1"/>
    <col min="7" max="11" width="17" style="136" customWidth="1"/>
    <col min="12" max="12" width="23.125" style="120" customWidth="1"/>
    <col min="13" max="120" width="9" style="110"/>
    <col min="121" max="121" width="6.25" style="110" customWidth="1"/>
    <col min="122" max="122" width="25.875" style="110" customWidth="1"/>
    <col min="123" max="123" width="8.875" style="110" customWidth="1"/>
    <col min="124" max="124" width="12.75" style="110" customWidth="1"/>
    <col min="125" max="125" width="12.25" style="110" customWidth="1"/>
    <col min="126" max="126" width="11.5" style="110" customWidth="1"/>
    <col min="127" max="127" width="18.625" style="110" customWidth="1"/>
    <col min="128" max="128" width="17" style="110" customWidth="1"/>
    <col min="129" max="129" width="14.75" style="110" customWidth="1"/>
    <col min="130" max="133" width="9" style="110"/>
    <col min="134" max="134" width="13.75" style="110" bestFit="1" customWidth="1"/>
    <col min="135" max="376" width="9" style="110"/>
    <col min="377" max="377" width="6.25" style="110" customWidth="1"/>
    <col min="378" max="378" width="25.875" style="110" customWidth="1"/>
    <col min="379" max="379" width="8.875" style="110" customWidth="1"/>
    <col min="380" max="380" width="12.75" style="110" customWidth="1"/>
    <col min="381" max="381" width="12.25" style="110" customWidth="1"/>
    <col min="382" max="382" width="11.5" style="110" customWidth="1"/>
    <col min="383" max="383" width="18.625" style="110" customWidth="1"/>
    <col min="384" max="384" width="17" style="110" customWidth="1"/>
    <col min="385" max="385" width="14.75" style="110" customWidth="1"/>
    <col min="386" max="389" width="9" style="110"/>
    <col min="390" max="390" width="13.75" style="110" bestFit="1" customWidth="1"/>
    <col min="391" max="632" width="9" style="110"/>
    <col min="633" max="633" width="6.25" style="110" customWidth="1"/>
    <col min="634" max="634" width="25.875" style="110" customWidth="1"/>
    <col min="635" max="635" width="8.875" style="110" customWidth="1"/>
    <col min="636" max="636" width="12.75" style="110" customWidth="1"/>
    <col min="637" max="637" width="12.25" style="110" customWidth="1"/>
    <col min="638" max="638" width="11.5" style="110" customWidth="1"/>
    <col min="639" max="639" width="18.625" style="110" customWidth="1"/>
    <col min="640" max="640" width="17" style="110" customWidth="1"/>
    <col min="641" max="641" width="14.75" style="110" customWidth="1"/>
    <col min="642" max="645" width="9" style="110"/>
    <col min="646" max="646" width="13.75" style="110" bestFit="1" customWidth="1"/>
    <col min="647" max="888" width="9" style="110"/>
    <col min="889" max="889" width="6.25" style="110" customWidth="1"/>
    <col min="890" max="890" width="25.875" style="110" customWidth="1"/>
    <col min="891" max="891" width="8.875" style="110" customWidth="1"/>
    <col min="892" max="892" width="12.75" style="110" customWidth="1"/>
    <col min="893" max="893" width="12.25" style="110" customWidth="1"/>
    <col min="894" max="894" width="11.5" style="110" customWidth="1"/>
    <col min="895" max="895" width="18.625" style="110" customWidth="1"/>
    <col min="896" max="896" width="17" style="110" customWidth="1"/>
    <col min="897" max="897" width="14.75" style="110" customWidth="1"/>
    <col min="898" max="901" width="9" style="110"/>
    <col min="902" max="902" width="13.75" style="110" bestFit="1" customWidth="1"/>
    <col min="903" max="1144" width="9" style="110"/>
    <col min="1145" max="1145" width="6.25" style="110" customWidth="1"/>
    <col min="1146" max="1146" width="25.875" style="110" customWidth="1"/>
    <col min="1147" max="1147" width="8.875" style="110" customWidth="1"/>
    <col min="1148" max="1148" width="12.75" style="110" customWidth="1"/>
    <col min="1149" max="1149" width="12.25" style="110" customWidth="1"/>
    <col min="1150" max="1150" width="11.5" style="110" customWidth="1"/>
    <col min="1151" max="1151" width="18.625" style="110" customWidth="1"/>
    <col min="1152" max="1152" width="17" style="110" customWidth="1"/>
    <col min="1153" max="1153" width="14.75" style="110" customWidth="1"/>
    <col min="1154" max="1157" width="9" style="110"/>
    <col min="1158" max="1158" width="13.75" style="110" bestFit="1" customWidth="1"/>
    <col min="1159" max="1400" width="9" style="110"/>
    <col min="1401" max="1401" width="6.25" style="110" customWidth="1"/>
    <col min="1402" max="1402" width="25.875" style="110" customWidth="1"/>
    <col min="1403" max="1403" width="8.875" style="110" customWidth="1"/>
    <col min="1404" max="1404" width="12.75" style="110" customWidth="1"/>
    <col min="1405" max="1405" width="12.25" style="110" customWidth="1"/>
    <col min="1406" max="1406" width="11.5" style="110" customWidth="1"/>
    <col min="1407" max="1407" width="18.625" style="110" customWidth="1"/>
    <col min="1408" max="1408" width="17" style="110" customWidth="1"/>
    <col min="1409" max="1409" width="14.75" style="110" customWidth="1"/>
    <col min="1410" max="1413" width="9" style="110"/>
    <col min="1414" max="1414" width="13.75" style="110" bestFit="1" customWidth="1"/>
    <col min="1415" max="1656" width="9" style="110"/>
    <col min="1657" max="1657" width="6.25" style="110" customWidth="1"/>
    <col min="1658" max="1658" width="25.875" style="110" customWidth="1"/>
    <col min="1659" max="1659" width="8.875" style="110" customWidth="1"/>
    <col min="1660" max="1660" width="12.75" style="110" customWidth="1"/>
    <col min="1661" max="1661" width="12.25" style="110" customWidth="1"/>
    <col min="1662" max="1662" width="11.5" style="110" customWidth="1"/>
    <col min="1663" max="1663" width="18.625" style="110" customWidth="1"/>
    <col min="1664" max="1664" width="17" style="110" customWidth="1"/>
    <col min="1665" max="1665" width="14.75" style="110" customWidth="1"/>
    <col min="1666" max="1669" width="9" style="110"/>
    <col min="1670" max="1670" width="13.75" style="110" bestFit="1" customWidth="1"/>
    <col min="1671" max="1912" width="9" style="110"/>
    <col min="1913" max="1913" width="6.25" style="110" customWidth="1"/>
    <col min="1914" max="1914" width="25.875" style="110" customWidth="1"/>
    <col min="1915" max="1915" width="8.875" style="110" customWidth="1"/>
    <col min="1916" max="1916" width="12.75" style="110" customWidth="1"/>
    <col min="1917" max="1917" width="12.25" style="110" customWidth="1"/>
    <col min="1918" max="1918" width="11.5" style="110" customWidth="1"/>
    <col min="1919" max="1919" width="18.625" style="110" customWidth="1"/>
    <col min="1920" max="1920" width="17" style="110" customWidth="1"/>
    <col min="1921" max="1921" width="14.75" style="110" customWidth="1"/>
    <col min="1922" max="1925" width="9" style="110"/>
    <col min="1926" max="1926" width="13.75" style="110" bestFit="1" customWidth="1"/>
    <col min="1927" max="2168" width="9" style="110"/>
    <col min="2169" max="2169" width="6.25" style="110" customWidth="1"/>
    <col min="2170" max="2170" width="25.875" style="110" customWidth="1"/>
    <col min="2171" max="2171" width="8.875" style="110" customWidth="1"/>
    <col min="2172" max="2172" width="12.75" style="110" customWidth="1"/>
    <col min="2173" max="2173" width="12.25" style="110" customWidth="1"/>
    <col min="2174" max="2174" width="11.5" style="110" customWidth="1"/>
    <col min="2175" max="2175" width="18.625" style="110" customWidth="1"/>
    <col min="2176" max="2176" width="17" style="110" customWidth="1"/>
    <col min="2177" max="2177" width="14.75" style="110" customWidth="1"/>
    <col min="2178" max="2181" width="9" style="110"/>
    <col min="2182" max="2182" width="13.75" style="110" bestFit="1" customWidth="1"/>
    <col min="2183" max="2424" width="9" style="110"/>
    <col min="2425" max="2425" width="6.25" style="110" customWidth="1"/>
    <col min="2426" max="2426" width="25.875" style="110" customWidth="1"/>
    <col min="2427" max="2427" width="8.875" style="110" customWidth="1"/>
    <col min="2428" max="2428" width="12.75" style="110" customWidth="1"/>
    <col min="2429" max="2429" width="12.25" style="110" customWidth="1"/>
    <col min="2430" max="2430" width="11.5" style="110" customWidth="1"/>
    <col min="2431" max="2431" width="18.625" style="110" customWidth="1"/>
    <col min="2432" max="2432" width="17" style="110" customWidth="1"/>
    <col min="2433" max="2433" width="14.75" style="110" customWidth="1"/>
    <col min="2434" max="2437" width="9" style="110"/>
    <col min="2438" max="2438" width="13.75" style="110" bestFit="1" customWidth="1"/>
    <col min="2439" max="2680" width="9" style="110"/>
    <col min="2681" max="2681" width="6.25" style="110" customWidth="1"/>
    <col min="2682" max="2682" width="25.875" style="110" customWidth="1"/>
    <col min="2683" max="2683" width="8.875" style="110" customWidth="1"/>
    <col min="2684" max="2684" width="12.75" style="110" customWidth="1"/>
    <col min="2685" max="2685" width="12.25" style="110" customWidth="1"/>
    <col min="2686" max="2686" width="11.5" style="110" customWidth="1"/>
    <col min="2687" max="2687" width="18.625" style="110" customWidth="1"/>
    <col min="2688" max="2688" width="17" style="110" customWidth="1"/>
    <col min="2689" max="2689" width="14.75" style="110" customWidth="1"/>
    <col min="2690" max="2693" width="9" style="110"/>
    <col min="2694" max="2694" width="13.75" style="110" bestFit="1" customWidth="1"/>
    <col min="2695" max="2936" width="9" style="110"/>
    <col min="2937" max="2937" width="6.25" style="110" customWidth="1"/>
    <col min="2938" max="2938" width="25.875" style="110" customWidth="1"/>
    <col min="2939" max="2939" width="8.875" style="110" customWidth="1"/>
    <col min="2940" max="2940" width="12.75" style="110" customWidth="1"/>
    <col min="2941" max="2941" width="12.25" style="110" customWidth="1"/>
    <col min="2942" max="2942" width="11.5" style="110" customWidth="1"/>
    <col min="2943" max="2943" width="18.625" style="110" customWidth="1"/>
    <col min="2944" max="2944" width="17" style="110" customWidth="1"/>
    <col min="2945" max="2945" width="14.75" style="110" customWidth="1"/>
    <col min="2946" max="2949" width="9" style="110"/>
    <col min="2950" max="2950" width="13.75" style="110" bestFit="1" customWidth="1"/>
    <col min="2951" max="3192" width="9" style="110"/>
    <col min="3193" max="3193" width="6.25" style="110" customWidth="1"/>
    <col min="3194" max="3194" width="25.875" style="110" customWidth="1"/>
    <col min="3195" max="3195" width="8.875" style="110" customWidth="1"/>
    <col min="3196" max="3196" width="12.75" style="110" customWidth="1"/>
    <col min="3197" max="3197" width="12.25" style="110" customWidth="1"/>
    <col min="3198" max="3198" width="11.5" style="110" customWidth="1"/>
    <col min="3199" max="3199" width="18.625" style="110" customWidth="1"/>
    <col min="3200" max="3200" width="17" style="110" customWidth="1"/>
    <col min="3201" max="3201" width="14.75" style="110" customWidth="1"/>
    <col min="3202" max="3205" width="9" style="110"/>
    <col min="3206" max="3206" width="13.75" style="110" bestFit="1" customWidth="1"/>
    <col min="3207" max="3448" width="9" style="110"/>
    <col min="3449" max="3449" width="6.25" style="110" customWidth="1"/>
    <col min="3450" max="3450" width="25.875" style="110" customWidth="1"/>
    <col min="3451" max="3451" width="8.875" style="110" customWidth="1"/>
    <col min="3452" max="3452" width="12.75" style="110" customWidth="1"/>
    <col min="3453" max="3453" width="12.25" style="110" customWidth="1"/>
    <col min="3454" max="3454" width="11.5" style="110" customWidth="1"/>
    <col min="3455" max="3455" width="18.625" style="110" customWidth="1"/>
    <col min="3456" max="3456" width="17" style="110" customWidth="1"/>
    <col min="3457" max="3457" width="14.75" style="110" customWidth="1"/>
    <col min="3458" max="3461" width="9" style="110"/>
    <col min="3462" max="3462" width="13.75" style="110" bestFit="1" customWidth="1"/>
    <col min="3463" max="3704" width="9" style="110"/>
    <col min="3705" max="3705" width="6.25" style="110" customWidth="1"/>
    <col min="3706" max="3706" width="25.875" style="110" customWidth="1"/>
    <col min="3707" max="3707" width="8.875" style="110" customWidth="1"/>
    <col min="3708" max="3708" width="12.75" style="110" customWidth="1"/>
    <col min="3709" max="3709" width="12.25" style="110" customWidth="1"/>
    <col min="3710" max="3710" width="11.5" style="110" customWidth="1"/>
    <col min="3711" max="3711" width="18.625" style="110" customWidth="1"/>
    <col min="3712" max="3712" width="17" style="110" customWidth="1"/>
    <col min="3713" max="3713" width="14.75" style="110" customWidth="1"/>
    <col min="3714" max="3717" width="9" style="110"/>
    <col min="3718" max="3718" width="13.75" style="110" bestFit="1" customWidth="1"/>
    <col min="3719" max="3960" width="9" style="110"/>
    <col min="3961" max="3961" width="6.25" style="110" customWidth="1"/>
    <col min="3962" max="3962" width="25.875" style="110" customWidth="1"/>
    <col min="3963" max="3963" width="8.875" style="110" customWidth="1"/>
    <col min="3964" max="3964" width="12.75" style="110" customWidth="1"/>
    <col min="3965" max="3965" width="12.25" style="110" customWidth="1"/>
    <col min="3966" max="3966" width="11.5" style="110" customWidth="1"/>
    <col min="3967" max="3967" width="18.625" style="110" customWidth="1"/>
    <col min="3968" max="3968" width="17" style="110" customWidth="1"/>
    <col min="3969" max="3969" width="14.75" style="110" customWidth="1"/>
    <col min="3970" max="3973" width="9" style="110"/>
    <col min="3974" max="3974" width="13.75" style="110" bestFit="1" customWidth="1"/>
    <col min="3975" max="4216" width="9" style="110"/>
    <col min="4217" max="4217" width="6.25" style="110" customWidth="1"/>
    <col min="4218" max="4218" width="25.875" style="110" customWidth="1"/>
    <col min="4219" max="4219" width="8.875" style="110" customWidth="1"/>
    <col min="4220" max="4220" width="12.75" style="110" customWidth="1"/>
    <col min="4221" max="4221" width="12.25" style="110" customWidth="1"/>
    <col min="4222" max="4222" width="11.5" style="110" customWidth="1"/>
    <col min="4223" max="4223" width="18.625" style="110" customWidth="1"/>
    <col min="4224" max="4224" width="17" style="110" customWidth="1"/>
    <col min="4225" max="4225" width="14.75" style="110" customWidth="1"/>
    <col min="4226" max="4229" width="9" style="110"/>
    <col min="4230" max="4230" width="13.75" style="110" bestFit="1" customWidth="1"/>
    <col min="4231" max="4472" width="9" style="110"/>
    <col min="4473" max="4473" width="6.25" style="110" customWidth="1"/>
    <col min="4474" max="4474" width="25.875" style="110" customWidth="1"/>
    <col min="4475" max="4475" width="8.875" style="110" customWidth="1"/>
    <col min="4476" max="4476" width="12.75" style="110" customWidth="1"/>
    <col min="4477" max="4477" width="12.25" style="110" customWidth="1"/>
    <col min="4478" max="4478" width="11.5" style="110" customWidth="1"/>
    <col min="4479" max="4479" width="18.625" style="110" customWidth="1"/>
    <col min="4480" max="4480" width="17" style="110" customWidth="1"/>
    <col min="4481" max="4481" width="14.75" style="110" customWidth="1"/>
    <col min="4482" max="4485" width="9" style="110"/>
    <col min="4486" max="4486" width="13.75" style="110" bestFit="1" customWidth="1"/>
    <col min="4487" max="4728" width="9" style="110"/>
    <col min="4729" max="4729" width="6.25" style="110" customWidth="1"/>
    <col min="4730" max="4730" width="25.875" style="110" customWidth="1"/>
    <col min="4731" max="4731" width="8.875" style="110" customWidth="1"/>
    <col min="4732" max="4732" width="12.75" style="110" customWidth="1"/>
    <col min="4733" max="4733" width="12.25" style="110" customWidth="1"/>
    <col min="4734" max="4734" width="11.5" style="110" customWidth="1"/>
    <col min="4735" max="4735" width="18.625" style="110" customWidth="1"/>
    <col min="4736" max="4736" width="17" style="110" customWidth="1"/>
    <col min="4737" max="4737" width="14.75" style="110" customWidth="1"/>
    <col min="4738" max="4741" width="9" style="110"/>
    <col min="4742" max="4742" width="13.75" style="110" bestFit="1" customWidth="1"/>
    <col min="4743" max="4984" width="9" style="110"/>
    <col min="4985" max="4985" width="6.25" style="110" customWidth="1"/>
    <col min="4986" max="4986" width="25.875" style="110" customWidth="1"/>
    <col min="4987" max="4987" width="8.875" style="110" customWidth="1"/>
    <col min="4988" max="4988" width="12.75" style="110" customWidth="1"/>
    <col min="4989" max="4989" width="12.25" style="110" customWidth="1"/>
    <col min="4990" max="4990" width="11.5" style="110" customWidth="1"/>
    <col min="4991" max="4991" width="18.625" style="110" customWidth="1"/>
    <col min="4992" max="4992" width="17" style="110" customWidth="1"/>
    <col min="4993" max="4993" width="14.75" style="110" customWidth="1"/>
    <col min="4994" max="4997" width="9" style="110"/>
    <col min="4998" max="4998" width="13.75" style="110" bestFit="1" customWidth="1"/>
    <col min="4999" max="5240" width="9" style="110"/>
    <col min="5241" max="5241" width="6.25" style="110" customWidth="1"/>
    <col min="5242" max="5242" width="25.875" style="110" customWidth="1"/>
    <col min="5243" max="5243" width="8.875" style="110" customWidth="1"/>
    <col min="5244" max="5244" width="12.75" style="110" customWidth="1"/>
    <col min="5245" max="5245" width="12.25" style="110" customWidth="1"/>
    <col min="5246" max="5246" width="11.5" style="110" customWidth="1"/>
    <col min="5247" max="5247" width="18.625" style="110" customWidth="1"/>
    <col min="5248" max="5248" width="17" style="110" customWidth="1"/>
    <col min="5249" max="5249" width="14.75" style="110" customWidth="1"/>
    <col min="5250" max="5253" width="9" style="110"/>
    <col min="5254" max="5254" width="13.75" style="110" bestFit="1" customWidth="1"/>
    <col min="5255" max="5496" width="9" style="110"/>
    <col min="5497" max="5497" width="6.25" style="110" customWidth="1"/>
    <col min="5498" max="5498" width="25.875" style="110" customWidth="1"/>
    <col min="5499" max="5499" width="8.875" style="110" customWidth="1"/>
    <col min="5500" max="5500" width="12.75" style="110" customWidth="1"/>
    <col min="5501" max="5501" width="12.25" style="110" customWidth="1"/>
    <col min="5502" max="5502" width="11.5" style="110" customWidth="1"/>
    <col min="5503" max="5503" width="18.625" style="110" customWidth="1"/>
    <col min="5504" max="5504" width="17" style="110" customWidth="1"/>
    <col min="5505" max="5505" width="14.75" style="110" customWidth="1"/>
    <col min="5506" max="5509" width="9" style="110"/>
    <col min="5510" max="5510" width="13.75" style="110" bestFit="1" customWidth="1"/>
    <col min="5511" max="5752" width="9" style="110"/>
    <col min="5753" max="5753" width="6.25" style="110" customWidth="1"/>
    <col min="5754" max="5754" width="25.875" style="110" customWidth="1"/>
    <col min="5755" max="5755" width="8.875" style="110" customWidth="1"/>
    <col min="5756" max="5756" width="12.75" style="110" customWidth="1"/>
    <col min="5757" max="5757" width="12.25" style="110" customWidth="1"/>
    <col min="5758" max="5758" width="11.5" style="110" customWidth="1"/>
    <col min="5759" max="5759" width="18.625" style="110" customWidth="1"/>
    <col min="5760" max="5760" width="17" style="110" customWidth="1"/>
    <col min="5761" max="5761" width="14.75" style="110" customWidth="1"/>
    <col min="5762" max="5765" width="9" style="110"/>
    <col min="5766" max="5766" width="13.75" style="110" bestFit="1" customWidth="1"/>
    <col min="5767" max="6008" width="9" style="110"/>
    <col min="6009" max="6009" width="6.25" style="110" customWidth="1"/>
    <col min="6010" max="6010" width="25.875" style="110" customWidth="1"/>
    <col min="6011" max="6011" width="8.875" style="110" customWidth="1"/>
    <col min="6012" max="6012" width="12.75" style="110" customWidth="1"/>
    <col min="6013" max="6013" width="12.25" style="110" customWidth="1"/>
    <col min="6014" max="6014" width="11.5" style="110" customWidth="1"/>
    <col min="6015" max="6015" width="18.625" style="110" customWidth="1"/>
    <col min="6016" max="6016" width="17" style="110" customWidth="1"/>
    <col min="6017" max="6017" width="14.75" style="110" customWidth="1"/>
    <col min="6018" max="6021" width="9" style="110"/>
    <col min="6022" max="6022" width="13.75" style="110" bestFit="1" customWidth="1"/>
    <col min="6023" max="6264" width="9" style="110"/>
    <col min="6265" max="6265" width="6.25" style="110" customWidth="1"/>
    <col min="6266" max="6266" width="25.875" style="110" customWidth="1"/>
    <col min="6267" max="6267" width="8.875" style="110" customWidth="1"/>
    <col min="6268" max="6268" width="12.75" style="110" customWidth="1"/>
    <col min="6269" max="6269" width="12.25" style="110" customWidth="1"/>
    <col min="6270" max="6270" width="11.5" style="110" customWidth="1"/>
    <col min="6271" max="6271" width="18.625" style="110" customWidth="1"/>
    <col min="6272" max="6272" width="17" style="110" customWidth="1"/>
    <col min="6273" max="6273" width="14.75" style="110" customWidth="1"/>
    <col min="6274" max="6277" width="9" style="110"/>
    <col min="6278" max="6278" width="13.75" style="110" bestFit="1" customWidth="1"/>
    <col min="6279" max="6520" width="9" style="110"/>
    <col min="6521" max="6521" width="6.25" style="110" customWidth="1"/>
    <col min="6522" max="6522" width="25.875" style="110" customWidth="1"/>
    <col min="6523" max="6523" width="8.875" style="110" customWidth="1"/>
    <col min="6524" max="6524" width="12.75" style="110" customWidth="1"/>
    <col min="6525" max="6525" width="12.25" style="110" customWidth="1"/>
    <col min="6526" max="6526" width="11.5" style="110" customWidth="1"/>
    <col min="6527" max="6527" width="18.625" style="110" customWidth="1"/>
    <col min="6528" max="6528" width="17" style="110" customWidth="1"/>
    <col min="6529" max="6529" width="14.75" style="110" customWidth="1"/>
    <col min="6530" max="6533" width="9" style="110"/>
    <col min="6534" max="6534" width="13.75" style="110" bestFit="1" customWidth="1"/>
    <col min="6535" max="6776" width="9" style="110"/>
    <col min="6777" max="6777" width="6.25" style="110" customWidth="1"/>
    <col min="6778" max="6778" width="25.875" style="110" customWidth="1"/>
    <col min="6779" max="6779" width="8.875" style="110" customWidth="1"/>
    <col min="6780" max="6780" width="12.75" style="110" customWidth="1"/>
    <col min="6781" max="6781" width="12.25" style="110" customWidth="1"/>
    <col min="6782" max="6782" width="11.5" style="110" customWidth="1"/>
    <col min="6783" max="6783" width="18.625" style="110" customWidth="1"/>
    <col min="6784" max="6784" width="17" style="110" customWidth="1"/>
    <col min="6785" max="6785" width="14.75" style="110" customWidth="1"/>
    <col min="6786" max="6789" width="9" style="110"/>
    <col min="6790" max="6790" width="13.75" style="110" bestFit="1" customWidth="1"/>
    <col min="6791" max="7032" width="9" style="110"/>
    <col min="7033" max="7033" width="6.25" style="110" customWidth="1"/>
    <col min="7034" max="7034" width="25.875" style="110" customWidth="1"/>
    <col min="7035" max="7035" width="8.875" style="110" customWidth="1"/>
    <col min="7036" max="7036" width="12.75" style="110" customWidth="1"/>
    <col min="7037" max="7037" width="12.25" style="110" customWidth="1"/>
    <col min="7038" max="7038" width="11.5" style="110" customWidth="1"/>
    <col min="7039" max="7039" width="18.625" style="110" customWidth="1"/>
    <col min="7040" max="7040" width="17" style="110" customWidth="1"/>
    <col min="7041" max="7041" width="14.75" style="110" customWidth="1"/>
    <col min="7042" max="7045" width="9" style="110"/>
    <col min="7046" max="7046" width="13.75" style="110" bestFit="1" customWidth="1"/>
    <col min="7047" max="7288" width="9" style="110"/>
    <col min="7289" max="7289" width="6.25" style="110" customWidth="1"/>
    <col min="7290" max="7290" width="25.875" style="110" customWidth="1"/>
    <col min="7291" max="7291" width="8.875" style="110" customWidth="1"/>
    <col min="7292" max="7292" width="12.75" style="110" customWidth="1"/>
    <col min="7293" max="7293" width="12.25" style="110" customWidth="1"/>
    <col min="7294" max="7294" width="11.5" style="110" customWidth="1"/>
    <col min="7295" max="7295" width="18.625" style="110" customWidth="1"/>
    <col min="7296" max="7296" width="17" style="110" customWidth="1"/>
    <col min="7297" max="7297" width="14.75" style="110" customWidth="1"/>
    <col min="7298" max="7301" width="9" style="110"/>
    <col min="7302" max="7302" width="13.75" style="110" bestFit="1" customWidth="1"/>
    <col min="7303" max="7544" width="9" style="110"/>
    <col min="7545" max="7545" width="6.25" style="110" customWidth="1"/>
    <col min="7546" max="7546" width="25.875" style="110" customWidth="1"/>
    <col min="7547" max="7547" width="8.875" style="110" customWidth="1"/>
    <col min="7548" max="7548" width="12.75" style="110" customWidth="1"/>
    <col min="7549" max="7549" width="12.25" style="110" customWidth="1"/>
    <col min="7550" max="7550" width="11.5" style="110" customWidth="1"/>
    <col min="7551" max="7551" width="18.625" style="110" customWidth="1"/>
    <col min="7552" max="7552" width="17" style="110" customWidth="1"/>
    <col min="7553" max="7553" width="14.75" style="110" customWidth="1"/>
    <col min="7554" max="7557" width="9" style="110"/>
    <col min="7558" max="7558" width="13.75" style="110" bestFit="1" customWidth="1"/>
    <col min="7559" max="7800" width="9" style="110"/>
    <col min="7801" max="7801" width="6.25" style="110" customWidth="1"/>
    <col min="7802" max="7802" width="25.875" style="110" customWidth="1"/>
    <col min="7803" max="7803" width="8.875" style="110" customWidth="1"/>
    <col min="7804" max="7804" width="12.75" style="110" customWidth="1"/>
    <col min="7805" max="7805" width="12.25" style="110" customWidth="1"/>
    <col min="7806" max="7806" width="11.5" style="110" customWidth="1"/>
    <col min="7807" max="7807" width="18.625" style="110" customWidth="1"/>
    <col min="7808" max="7808" width="17" style="110" customWidth="1"/>
    <col min="7809" max="7809" width="14.75" style="110" customWidth="1"/>
    <col min="7810" max="7813" width="9" style="110"/>
    <col min="7814" max="7814" width="13.75" style="110" bestFit="1" customWidth="1"/>
    <col min="7815" max="8056" width="9" style="110"/>
    <col min="8057" max="8057" width="6.25" style="110" customWidth="1"/>
    <col min="8058" max="8058" width="25.875" style="110" customWidth="1"/>
    <col min="8059" max="8059" width="8.875" style="110" customWidth="1"/>
    <col min="8060" max="8060" width="12.75" style="110" customWidth="1"/>
    <col min="8061" max="8061" width="12.25" style="110" customWidth="1"/>
    <col min="8062" max="8062" width="11.5" style="110" customWidth="1"/>
    <col min="8063" max="8063" width="18.625" style="110" customWidth="1"/>
    <col min="8064" max="8064" width="17" style="110" customWidth="1"/>
    <col min="8065" max="8065" width="14.75" style="110" customWidth="1"/>
    <col min="8066" max="8069" width="9" style="110"/>
    <col min="8070" max="8070" width="13.75" style="110" bestFit="1" customWidth="1"/>
    <col min="8071" max="8312" width="9" style="110"/>
    <col min="8313" max="8313" width="6.25" style="110" customWidth="1"/>
    <col min="8314" max="8314" width="25.875" style="110" customWidth="1"/>
    <col min="8315" max="8315" width="8.875" style="110" customWidth="1"/>
    <col min="8316" max="8316" width="12.75" style="110" customWidth="1"/>
    <col min="8317" max="8317" width="12.25" style="110" customWidth="1"/>
    <col min="8318" max="8318" width="11.5" style="110" customWidth="1"/>
    <col min="8319" max="8319" width="18.625" style="110" customWidth="1"/>
    <col min="8320" max="8320" width="17" style="110" customWidth="1"/>
    <col min="8321" max="8321" width="14.75" style="110" customWidth="1"/>
    <col min="8322" max="8325" width="9" style="110"/>
    <col min="8326" max="8326" width="13.75" style="110" bestFit="1" customWidth="1"/>
    <col min="8327" max="8568" width="9" style="110"/>
    <col min="8569" max="8569" width="6.25" style="110" customWidth="1"/>
    <col min="8570" max="8570" width="25.875" style="110" customWidth="1"/>
    <col min="8571" max="8571" width="8.875" style="110" customWidth="1"/>
    <col min="8572" max="8572" width="12.75" style="110" customWidth="1"/>
    <col min="8573" max="8573" width="12.25" style="110" customWidth="1"/>
    <col min="8574" max="8574" width="11.5" style="110" customWidth="1"/>
    <col min="8575" max="8575" width="18.625" style="110" customWidth="1"/>
    <col min="8576" max="8576" width="17" style="110" customWidth="1"/>
    <col min="8577" max="8577" width="14.75" style="110" customWidth="1"/>
    <col min="8578" max="8581" width="9" style="110"/>
    <col min="8582" max="8582" width="13.75" style="110" bestFit="1" customWidth="1"/>
    <col min="8583" max="8824" width="9" style="110"/>
    <col min="8825" max="8825" width="6.25" style="110" customWidth="1"/>
    <col min="8826" max="8826" width="25.875" style="110" customWidth="1"/>
    <col min="8827" max="8827" width="8.875" style="110" customWidth="1"/>
    <col min="8828" max="8828" width="12.75" style="110" customWidth="1"/>
    <col min="8829" max="8829" width="12.25" style="110" customWidth="1"/>
    <col min="8830" max="8830" width="11.5" style="110" customWidth="1"/>
    <col min="8831" max="8831" width="18.625" style="110" customWidth="1"/>
    <col min="8832" max="8832" width="17" style="110" customWidth="1"/>
    <col min="8833" max="8833" width="14.75" style="110" customWidth="1"/>
    <col min="8834" max="8837" width="9" style="110"/>
    <col min="8838" max="8838" width="13.75" style="110" bestFit="1" customWidth="1"/>
    <col min="8839" max="9080" width="9" style="110"/>
    <col min="9081" max="9081" width="6.25" style="110" customWidth="1"/>
    <col min="9082" max="9082" width="25.875" style="110" customWidth="1"/>
    <col min="9083" max="9083" width="8.875" style="110" customWidth="1"/>
    <col min="9084" max="9084" width="12.75" style="110" customWidth="1"/>
    <col min="9085" max="9085" width="12.25" style="110" customWidth="1"/>
    <col min="9086" max="9086" width="11.5" style="110" customWidth="1"/>
    <col min="9087" max="9087" width="18.625" style="110" customWidth="1"/>
    <col min="9088" max="9088" width="17" style="110" customWidth="1"/>
    <col min="9089" max="9089" width="14.75" style="110" customWidth="1"/>
    <col min="9090" max="9093" width="9" style="110"/>
    <col min="9094" max="9094" width="13.75" style="110" bestFit="1" customWidth="1"/>
    <col min="9095" max="9336" width="9" style="110"/>
    <col min="9337" max="9337" width="6.25" style="110" customWidth="1"/>
    <col min="9338" max="9338" width="25.875" style="110" customWidth="1"/>
    <col min="9339" max="9339" width="8.875" style="110" customWidth="1"/>
    <col min="9340" max="9340" width="12.75" style="110" customWidth="1"/>
    <col min="9341" max="9341" width="12.25" style="110" customWidth="1"/>
    <col min="9342" max="9342" width="11.5" style="110" customWidth="1"/>
    <col min="9343" max="9343" width="18.625" style="110" customWidth="1"/>
    <col min="9344" max="9344" width="17" style="110" customWidth="1"/>
    <col min="9345" max="9345" width="14.75" style="110" customWidth="1"/>
    <col min="9346" max="9349" width="9" style="110"/>
    <col min="9350" max="9350" width="13.75" style="110" bestFit="1" customWidth="1"/>
    <col min="9351" max="9592" width="9" style="110"/>
    <col min="9593" max="9593" width="6.25" style="110" customWidth="1"/>
    <col min="9594" max="9594" width="25.875" style="110" customWidth="1"/>
    <col min="9595" max="9595" width="8.875" style="110" customWidth="1"/>
    <col min="9596" max="9596" width="12.75" style="110" customWidth="1"/>
    <col min="9597" max="9597" width="12.25" style="110" customWidth="1"/>
    <col min="9598" max="9598" width="11.5" style="110" customWidth="1"/>
    <col min="9599" max="9599" width="18.625" style="110" customWidth="1"/>
    <col min="9600" max="9600" width="17" style="110" customWidth="1"/>
    <col min="9601" max="9601" width="14.75" style="110" customWidth="1"/>
    <col min="9602" max="9605" width="9" style="110"/>
    <col min="9606" max="9606" width="13.75" style="110" bestFit="1" customWidth="1"/>
    <col min="9607" max="9848" width="9" style="110"/>
    <col min="9849" max="9849" width="6.25" style="110" customWidth="1"/>
    <col min="9850" max="9850" width="25.875" style="110" customWidth="1"/>
    <col min="9851" max="9851" width="8.875" style="110" customWidth="1"/>
    <col min="9852" max="9852" width="12.75" style="110" customWidth="1"/>
    <col min="9853" max="9853" width="12.25" style="110" customWidth="1"/>
    <col min="9854" max="9854" width="11.5" style="110" customWidth="1"/>
    <col min="9855" max="9855" width="18.625" style="110" customWidth="1"/>
    <col min="9856" max="9856" width="17" style="110" customWidth="1"/>
    <col min="9857" max="9857" width="14.75" style="110" customWidth="1"/>
    <col min="9858" max="9861" width="9" style="110"/>
    <col min="9862" max="9862" width="13.75" style="110" bestFit="1" customWidth="1"/>
    <col min="9863" max="10104" width="9" style="110"/>
    <col min="10105" max="10105" width="6.25" style="110" customWidth="1"/>
    <col min="10106" max="10106" width="25.875" style="110" customWidth="1"/>
    <col min="10107" max="10107" width="8.875" style="110" customWidth="1"/>
    <col min="10108" max="10108" width="12.75" style="110" customWidth="1"/>
    <col min="10109" max="10109" width="12.25" style="110" customWidth="1"/>
    <col min="10110" max="10110" width="11.5" style="110" customWidth="1"/>
    <col min="10111" max="10111" width="18.625" style="110" customWidth="1"/>
    <col min="10112" max="10112" width="17" style="110" customWidth="1"/>
    <col min="10113" max="10113" width="14.75" style="110" customWidth="1"/>
    <col min="10114" max="10117" width="9" style="110"/>
    <col min="10118" max="10118" width="13.75" style="110" bestFit="1" customWidth="1"/>
    <col min="10119" max="10360" width="9" style="110"/>
    <col min="10361" max="10361" width="6.25" style="110" customWidth="1"/>
    <col min="10362" max="10362" width="25.875" style="110" customWidth="1"/>
    <col min="10363" max="10363" width="8.875" style="110" customWidth="1"/>
    <col min="10364" max="10364" width="12.75" style="110" customWidth="1"/>
    <col min="10365" max="10365" width="12.25" style="110" customWidth="1"/>
    <col min="10366" max="10366" width="11.5" style="110" customWidth="1"/>
    <col min="10367" max="10367" width="18.625" style="110" customWidth="1"/>
    <col min="10368" max="10368" width="17" style="110" customWidth="1"/>
    <col min="10369" max="10369" width="14.75" style="110" customWidth="1"/>
    <col min="10370" max="10373" width="9" style="110"/>
    <col min="10374" max="10374" width="13.75" style="110" bestFit="1" customWidth="1"/>
    <col min="10375" max="10616" width="9" style="110"/>
    <col min="10617" max="10617" width="6.25" style="110" customWidth="1"/>
    <col min="10618" max="10618" width="25.875" style="110" customWidth="1"/>
    <col min="10619" max="10619" width="8.875" style="110" customWidth="1"/>
    <col min="10620" max="10620" width="12.75" style="110" customWidth="1"/>
    <col min="10621" max="10621" width="12.25" style="110" customWidth="1"/>
    <col min="10622" max="10622" width="11.5" style="110" customWidth="1"/>
    <col min="10623" max="10623" width="18.625" style="110" customWidth="1"/>
    <col min="10624" max="10624" width="17" style="110" customWidth="1"/>
    <col min="10625" max="10625" width="14.75" style="110" customWidth="1"/>
    <col min="10626" max="10629" width="9" style="110"/>
    <col min="10630" max="10630" width="13.75" style="110" bestFit="1" customWidth="1"/>
    <col min="10631" max="10872" width="9" style="110"/>
    <col min="10873" max="10873" width="6.25" style="110" customWidth="1"/>
    <col min="10874" max="10874" width="25.875" style="110" customWidth="1"/>
    <col min="10875" max="10875" width="8.875" style="110" customWidth="1"/>
    <col min="10876" max="10876" width="12.75" style="110" customWidth="1"/>
    <col min="10877" max="10877" width="12.25" style="110" customWidth="1"/>
    <col min="10878" max="10878" width="11.5" style="110" customWidth="1"/>
    <col min="10879" max="10879" width="18.625" style="110" customWidth="1"/>
    <col min="10880" max="10880" width="17" style="110" customWidth="1"/>
    <col min="10881" max="10881" width="14.75" style="110" customWidth="1"/>
    <col min="10882" max="10885" width="9" style="110"/>
    <col min="10886" max="10886" width="13.75" style="110" bestFit="1" customWidth="1"/>
    <col min="10887" max="11128" width="9" style="110"/>
    <col min="11129" max="11129" width="6.25" style="110" customWidth="1"/>
    <col min="11130" max="11130" width="25.875" style="110" customWidth="1"/>
    <col min="11131" max="11131" width="8.875" style="110" customWidth="1"/>
    <col min="11132" max="11132" width="12.75" style="110" customWidth="1"/>
    <col min="11133" max="11133" width="12.25" style="110" customWidth="1"/>
    <col min="11134" max="11134" width="11.5" style="110" customWidth="1"/>
    <col min="11135" max="11135" width="18.625" style="110" customWidth="1"/>
    <col min="11136" max="11136" width="17" style="110" customWidth="1"/>
    <col min="11137" max="11137" width="14.75" style="110" customWidth="1"/>
    <col min="11138" max="11141" width="9" style="110"/>
    <col min="11142" max="11142" width="13.75" style="110" bestFit="1" customWidth="1"/>
    <col min="11143" max="11384" width="9" style="110"/>
    <col min="11385" max="11385" width="6.25" style="110" customWidth="1"/>
    <col min="11386" max="11386" width="25.875" style="110" customWidth="1"/>
    <col min="11387" max="11387" width="8.875" style="110" customWidth="1"/>
    <col min="11388" max="11388" width="12.75" style="110" customWidth="1"/>
    <col min="11389" max="11389" width="12.25" style="110" customWidth="1"/>
    <col min="11390" max="11390" width="11.5" style="110" customWidth="1"/>
    <col min="11391" max="11391" width="18.625" style="110" customWidth="1"/>
    <col min="11392" max="11392" width="17" style="110" customWidth="1"/>
    <col min="11393" max="11393" width="14.75" style="110" customWidth="1"/>
    <col min="11394" max="11397" width="9" style="110"/>
    <col min="11398" max="11398" width="13.75" style="110" bestFit="1" customWidth="1"/>
    <col min="11399" max="11640" width="9" style="110"/>
    <col min="11641" max="11641" width="6.25" style="110" customWidth="1"/>
    <col min="11642" max="11642" width="25.875" style="110" customWidth="1"/>
    <col min="11643" max="11643" width="8.875" style="110" customWidth="1"/>
    <col min="11644" max="11644" width="12.75" style="110" customWidth="1"/>
    <col min="11645" max="11645" width="12.25" style="110" customWidth="1"/>
    <col min="11646" max="11646" width="11.5" style="110" customWidth="1"/>
    <col min="11647" max="11647" width="18.625" style="110" customWidth="1"/>
    <col min="11648" max="11648" width="17" style="110" customWidth="1"/>
    <col min="11649" max="11649" width="14.75" style="110" customWidth="1"/>
    <col min="11650" max="11653" width="9" style="110"/>
    <col min="11654" max="11654" width="13.75" style="110" bestFit="1" customWidth="1"/>
    <col min="11655" max="11896" width="9" style="110"/>
    <col min="11897" max="11897" width="6.25" style="110" customWidth="1"/>
    <col min="11898" max="11898" width="25.875" style="110" customWidth="1"/>
    <col min="11899" max="11899" width="8.875" style="110" customWidth="1"/>
    <col min="11900" max="11900" width="12.75" style="110" customWidth="1"/>
    <col min="11901" max="11901" width="12.25" style="110" customWidth="1"/>
    <col min="11902" max="11902" width="11.5" style="110" customWidth="1"/>
    <col min="11903" max="11903" width="18.625" style="110" customWidth="1"/>
    <col min="11904" max="11904" width="17" style="110" customWidth="1"/>
    <col min="11905" max="11905" width="14.75" style="110" customWidth="1"/>
    <col min="11906" max="11909" width="9" style="110"/>
    <col min="11910" max="11910" width="13.75" style="110" bestFit="1" customWidth="1"/>
    <col min="11911" max="12152" width="9" style="110"/>
    <col min="12153" max="12153" width="6.25" style="110" customWidth="1"/>
    <col min="12154" max="12154" width="25.875" style="110" customWidth="1"/>
    <col min="12155" max="12155" width="8.875" style="110" customWidth="1"/>
    <col min="12156" max="12156" width="12.75" style="110" customWidth="1"/>
    <col min="12157" max="12157" width="12.25" style="110" customWidth="1"/>
    <col min="12158" max="12158" width="11.5" style="110" customWidth="1"/>
    <col min="12159" max="12159" width="18.625" style="110" customWidth="1"/>
    <col min="12160" max="12160" width="17" style="110" customWidth="1"/>
    <col min="12161" max="12161" width="14.75" style="110" customWidth="1"/>
    <col min="12162" max="12165" width="9" style="110"/>
    <col min="12166" max="12166" width="13.75" style="110" bestFit="1" customWidth="1"/>
    <col min="12167" max="12408" width="9" style="110"/>
    <col min="12409" max="12409" width="6.25" style="110" customWidth="1"/>
    <col min="12410" max="12410" width="25.875" style="110" customWidth="1"/>
    <col min="12411" max="12411" width="8.875" style="110" customWidth="1"/>
    <col min="12412" max="12412" width="12.75" style="110" customWidth="1"/>
    <col min="12413" max="12413" width="12.25" style="110" customWidth="1"/>
    <col min="12414" max="12414" width="11.5" style="110" customWidth="1"/>
    <col min="12415" max="12415" width="18.625" style="110" customWidth="1"/>
    <col min="12416" max="12416" width="17" style="110" customWidth="1"/>
    <col min="12417" max="12417" width="14.75" style="110" customWidth="1"/>
    <col min="12418" max="12421" width="9" style="110"/>
    <col min="12422" max="12422" width="13.75" style="110" bestFit="1" customWidth="1"/>
    <col min="12423" max="12664" width="9" style="110"/>
    <col min="12665" max="12665" width="6.25" style="110" customWidth="1"/>
    <col min="12666" max="12666" width="25.875" style="110" customWidth="1"/>
    <col min="12667" max="12667" width="8.875" style="110" customWidth="1"/>
    <col min="12668" max="12668" width="12.75" style="110" customWidth="1"/>
    <col min="12669" max="12669" width="12.25" style="110" customWidth="1"/>
    <col min="12670" max="12670" width="11.5" style="110" customWidth="1"/>
    <col min="12671" max="12671" width="18.625" style="110" customWidth="1"/>
    <col min="12672" max="12672" width="17" style="110" customWidth="1"/>
    <col min="12673" max="12673" width="14.75" style="110" customWidth="1"/>
    <col min="12674" max="12677" width="9" style="110"/>
    <col min="12678" max="12678" width="13.75" style="110" bestFit="1" customWidth="1"/>
    <col min="12679" max="12920" width="9" style="110"/>
    <col min="12921" max="12921" width="6.25" style="110" customWidth="1"/>
    <col min="12922" max="12922" width="25.875" style="110" customWidth="1"/>
    <col min="12923" max="12923" width="8.875" style="110" customWidth="1"/>
    <col min="12924" max="12924" width="12.75" style="110" customWidth="1"/>
    <col min="12925" max="12925" width="12.25" style="110" customWidth="1"/>
    <col min="12926" max="12926" width="11.5" style="110" customWidth="1"/>
    <col min="12927" max="12927" width="18.625" style="110" customWidth="1"/>
    <col min="12928" max="12928" width="17" style="110" customWidth="1"/>
    <col min="12929" max="12929" width="14.75" style="110" customWidth="1"/>
    <col min="12930" max="12933" width="9" style="110"/>
    <col min="12934" max="12934" width="13.75" style="110" bestFit="1" customWidth="1"/>
    <col min="12935" max="13176" width="9" style="110"/>
    <col min="13177" max="13177" width="6.25" style="110" customWidth="1"/>
    <col min="13178" max="13178" width="25.875" style="110" customWidth="1"/>
    <col min="13179" max="13179" width="8.875" style="110" customWidth="1"/>
    <col min="13180" max="13180" width="12.75" style="110" customWidth="1"/>
    <col min="13181" max="13181" width="12.25" style="110" customWidth="1"/>
    <col min="13182" max="13182" width="11.5" style="110" customWidth="1"/>
    <col min="13183" max="13183" width="18.625" style="110" customWidth="1"/>
    <col min="13184" max="13184" width="17" style="110" customWidth="1"/>
    <col min="13185" max="13185" width="14.75" style="110" customWidth="1"/>
    <col min="13186" max="13189" width="9" style="110"/>
    <col min="13190" max="13190" width="13.75" style="110" bestFit="1" customWidth="1"/>
    <col min="13191" max="13432" width="9" style="110"/>
    <col min="13433" max="13433" width="6.25" style="110" customWidth="1"/>
    <col min="13434" max="13434" width="25.875" style="110" customWidth="1"/>
    <col min="13435" max="13435" width="8.875" style="110" customWidth="1"/>
    <col min="13436" max="13436" width="12.75" style="110" customWidth="1"/>
    <col min="13437" max="13437" width="12.25" style="110" customWidth="1"/>
    <col min="13438" max="13438" width="11.5" style="110" customWidth="1"/>
    <col min="13439" max="13439" width="18.625" style="110" customWidth="1"/>
    <col min="13440" max="13440" width="17" style="110" customWidth="1"/>
    <col min="13441" max="13441" width="14.75" style="110" customWidth="1"/>
    <col min="13442" max="13445" width="9" style="110"/>
    <col min="13446" max="13446" width="13.75" style="110" bestFit="1" customWidth="1"/>
    <col min="13447" max="13688" width="9" style="110"/>
    <col min="13689" max="13689" width="6.25" style="110" customWidth="1"/>
    <col min="13690" max="13690" width="25.875" style="110" customWidth="1"/>
    <col min="13691" max="13691" width="8.875" style="110" customWidth="1"/>
    <col min="13692" max="13692" width="12.75" style="110" customWidth="1"/>
    <col min="13693" max="13693" width="12.25" style="110" customWidth="1"/>
    <col min="13694" max="13694" width="11.5" style="110" customWidth="1"/>
    <col min="13695" max="13695" width="18.625" style="110" customWidth="1"/>
    <col min="13696" max="13696" width="17" style="110" customWidth="1"/>
    <col min="13697" max="13697" width="14.75" style="110" customWidth="1"/>
    <col min="13698" max="13701" width="9" style="110"/>
    <col min="13702" max="13702" width="13.75" style="110" bestFit="1" customWidth="1"/>
    <col min="13703" max="13944" width="9" style="110"/>
    <col min="13945" max="13945" width="6.25" style="110" customWidth="1"/>
    <col min="13946" max="13946" width="25.875" style="110" customWidth="1"/>
    <col min="13947" max="13947" width="8.875" style="110" customWidth="1"/>
    <col min="13948" max="13948" width="12.75" style="110" customWidth="1"/>
    <col min="13949" max="13949" width="12.25" style="110" customWidth="1"/>
    <col min="13950" max="13950" width="11.5" style="110" customWidth="1"/>
    <col min="13951" max="13951" width="18.625" style="110" customWidth="1"/>
    <col min="13952" max="13952" width="17" style="110" customWidth="1"/>
    <col min="13953" max="13953" width="14.75" style="110" customWidth="1"/>
    <col min="13954" max="13957" width="9" style="110"/>
    <col min="13958" max="13958" width="13.75" style="110" bestFit="1" customWidth="1"/>
    <col min="13959" max="14200" width="9" style="110"/>
    <col min="14201" max="14201" width="6.25" style="110" customWidth="1"/>
    <col min="14202" max="14202" width="25.875" style="110" customWidth="1"/>
    <col min="14203" max="14203" width="8.875" style="110" customWidth="1"/>
    <col min="14204" max="14204" width="12.75" style="110" customWidth="1"/>
    <col min="14205" max="14205" width="12.25" style="110" customWidth="1"/>
    <col min="14206" max="14206" width="11.5" style="110" customWidth="1"/>
    <col min="14207" max="14207" width="18.625" style="110" customWidth="1"/>
    <col min="14208" max="14208" width="17" style="110" customWidth="1"/>
    <col min="14209" max="14209" width="14.75" style="110" customWidth="1"/>
    <col min="14210" max="14213" width="9" style="110"/>
    <col min="14214" max="14214" width="13.75" style="110" bestFit="1" customWidth="1"/>
    <col min="14215" max="14456" width="9" style="110"/>
    <col min="14457" max="14457" width="6.25" style="110" customWidth="1"/>
    <col min="14458" max="14458" width="25.875" style="110" customWidth="1"/>
    <col min="14459" max="14459" width="8.875" style="110" customWidth="1"/>
    <col min="14460" max="14460" width="12.75" style="110" customWidth="1"/>
    <col min="14461" max="14461" width="12.25" style="110" customWidth="1"/>
    <col min="14462" max="14462" width="11.5" style="110" customWidth="1"/>
    <col min="14463" max="14463" width="18.625" style="110" customWidth="1"/>
    <col min="14464" max="14464" width="17" style="110" customWidth="1"/>
    <col min="14465" max="14465" width="14.75" style="110" customWidth="1"/>
    <col min="14466" max="14469" width="9" style="110"/>
    <col min="14470" max="14470" width="13.75" style="110" bestFit="1" customWidth="1"/>
    <col min="14471" max="14712" width="9" style="110"/>
    <col min="14713" max="14713" width="6.25" style="110" customWidth="1"/>
    <col min="14714" max="14714" width="25.875" style="110" customWidth="1"/>
    <col min="14715" max="14715" width="8.875" style="110" customWidth="1"/>
    <col min="14716" max="14716" width="12.75" style="110" customWidth="1"/>
    <col min="14717" max="14717" width="12.25" style="110" customWidth="1"/>
    <col min="14718" max="14718" width="11.5" style="110" customWidth="1"/>
    <col min="14719" max="14719" width="18.625" style="110" customWidth="1"/>
    <col min="14720" max="14720" width="17" style="110" customWidth="1"/>
    <col min="14721" max="14721" width="14.75" style="110" customWidth="1"/>
    <col min="14722" max="14725" width="9" style="110"/>
    <col min="14726" max="14726" width="13.75" style="110" bestFit="1" customWidth="1"/>
    <col min="14727" max="14968" width="9" style="110"/>
    <col min="14969" max="14969" width="6.25" style="110" customWidth="1"/>
    <col min="14970" max="14970" width="25.875" style="110" customWidth="1"/>
    <col min="14971" max="14971" width="8.875" style="110" customWidth="1"/>
    <col min="14972" max="14972" width="12.75" style="110" customWidth="1"/>
    <col min="14973" max="14973" width="12.25" style="110" customWidth="1"/>
    <col min="14974" max="14974" width="11.5" style="110" customWidth="1"/>
    <col min="14975" max="14975" width="18.625" style="110" customWidth="1"/>
    <col min="14976" max="14976" width="17" style="110" customWidth="1"/>
    <col min="14977" max="14977" width="14.75" style="110" customWidth="1"/>
    <col min="14978" max="14981" width="9" style="110"/>
    <col min="14982" max="14982" width="13.75" style="110" bestFit="1" customWidth="1"/>
    <col min="14983" max="15224" width="9" style="110"/>
    <col min="15225" max="15225" width="6.25" style="110" customWidth="1"/>
    <col min="15226" max="15226" width="25.875" style="110" customWidth="1"/>
    <col min="15227" max="15227" width="8.875" style="110" customWidth="1"/>
    <col min="15228" max="15228" width="12.75" style="110" customWidth="1"/>
    <col min="15229" max="15229" width="12.25" style="110" customWidth="1"/>
    <col min="15230" max="15230" width="11.5" style="110" customWidth="1"/>
    <col min="15231" max="15231" width="18.625" style="110" customWidth="1"/>
    <col min="15232" max="15232" width="17" style="110" customWidth="1"/>
    <col min="15233" max="15233" width="14.75" style="110" customWidth="1"/>
    <col min="15234" max="15237" width="9" style="110"/>
    <col min="15238" max="15238" width="13.75" style="110" bestFit="1" customWidth="1"/>
    <col min="15239" max="15480" width="9" style="110"/>
    <col min="15481" max="15481" width="6.25" style="110" customWidth="1"/>
    <col min="15482" max="15482" width="25.875" style="110" customWidth="1"/>
    <col min="15483" max="15483" width="8.875" style="110" customWidth="1"/>
    <col min="15484" max="15484" width="12.75" style="110" customWidth="1"/>
    <col min="15485" max="15485" width="12.25" style="110" customWidth="1"/>
    <col min="15486" max="15486" width="11.5" style="110" customWidth="1"/>
    <col min="15487" max="15487" width="18.625" style="110" customWidth="1"/>
    <col min="15488" max="15488" width="17" style="110" customWidth="1"/>
    <col min="15489" max="15489" width="14.75" style="110" customWidth="1"/>
    <col min="15490" max="15493" width="9" style="110"/>
    <col min="15494" max="15494" width="13.75" style="110" bestFit="1" customWidth="1"/>
    <col min="15495" max="15736" width="9" style="110"/>
    <col min="15737" max="15737" width="6.25" style="110" customWidth="1"/>
    <col min="15738" max="15738" width="25.875" style="110" customWidth="1"/>
    <col min="15739" max="15739" width="8.875" style="110" customWidth="1"/>
    <col min="15740" max="15740" width="12.75" style="110" customWidth="1"/>
    <col min="15741" max="15741" width="12.25" style="110" customWidth="1"/>
    <col min="15742" max="15742" width="11.5" style="110" customWidth="1"/>
    <col min="15743" max="15743" width="18.625" style="110" customWidth="1"/>
    <col min="15744" max="15744" width="17" style="110" customWidth="1"/>
    <col min="15745" max="15745" width="14.75" style="110" customWidth="1"/>
    <col min="15746" max="15749" width="9" style="110"/>
    <col min="15750" max="15750" width="13.75" style="110" bestFit="1" customWidth="1"/>
    <col min="15751" max="16384" width="9" style="110"/>
  </cols>
  <sheetData>
    <row r="1" spans="1:12" ht="35.1" customHeight="1" x14ac:dyDescent="0.25">
      <c r="A1" s="166" t="s">
        <v>256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2" s="112" customFormat="1" ht="75" x14ac:dyDescent="0.25">
      <c r="A2" s="171" t="s">
        <v>18</v>
      </c>
      <c r="B2" s="171" t="s">
        <v>27</v>
      </c>
      <c r="C2" s="171" t="s">
        <v>94</v>
      </c>
      <c r="D2" s="167" t="s">
        <v>244</v>
      </c>
      <c r="E2" s="168"/>
      <c r="F2" s="168"/>
      <c r="G2" s="172"/>
      <c r="H2" s="111" t="s">
        <v>246</v>
      </c>
      <c r="I2" s="111" t="s">
        <v>247</v>
      </c>
      <c r="J2" s="111" t="s">
        <v>253</v>
      </c>
      <c r="K2" s="111" t="s">
        <v>254</v>
      </c>
      <c r="L2" s="144"/>
    </row>
    <row r="3" spans="1:12" s="112" customFormat="1" ht="35.1" customHeight="1" x14ac:dyDescent="0.25">
      <c r="A3" s="171"/>
      <c r="B3" s="171"/>
      <c r="C3" s="171"/>
      <c r="D3" s="111" t="s">
        <v>257</v>
      </c>
      <c r="E3" s="111" t="s">
        <v>258</v>
      </c>
      <c r="F3" s="111" t="s">
        <v>271</v>
      </c>
      <c r="G3" s="111" t="s">
        <v>245</v>
      </c>
      <c r="H3" s="111"/>
      <c r="I3" s="111"/>
      <c r="J3" s="111"/>
      <c r="K3" s="111"/>
      <c r="L3" s="144"/>
    </row>
    <row r="4" spans="1:12" s="115" customFormat="1" ht="35.1" customHeight="1" x14ac:dyDescent="0.25">
      <c r="A4" s="111" t="s">
        <v>28</v>
      </c>
      <c r="B4" s="113" t="s">
        <v>166</v>
      </c>
      <c r="C4" s="114"/>
      <c r="D4" s="114"/>
      <c r="E4" s="114"/>
      <c r="F4" s="114"/>
      <c r="G4" s="114"/>
      <c r="H4" s="114"/>
      <c r="I4" s="114"/>
      <c r="J4" s="114"/>
      <c r="K4" s="114"/>
      <c r="L4" s="145"/>
    </row>
    <row r="5" spans="1:12" s="119" customFormat="1" ht="35.1" customHeight="1" x14ac:dyDescent="0.25">
      <c r="A5" s="116">
        <v>1</v>
      </c>
      <c r="B5" s="114" t="s">
        <v>167</v>
      </c>
      <c r="C5" s="116" t="s">
        <v>168</v>
      </c>
      <c r="D5" s="117">
        <v>2170</v>
      </c>
      <c r="E5" s="117">
        <v>2170</v>
      </c>
      <c r="F5" s="117">
        <v>2170</v>
      </c>
      <c r="G5" s="118">
        <v>2170</v>
      </c>
      <c r="H5" s="118">
        <v>990.42499999999995</v>
      </c>
      <c r="I5" s="118">
        <v>2170</v>
      </c>
      <c r="J5" s="118">
        <f>H5/G5%</f>
        <v>45.64170506912442</v>
      </c>
      <c r="K5" s="118">
        <f>I5/G5%</f>
        <v>100</v>
      </c>
      <c r="L5" s="144"/>
    </row>
    <row r="6" spans="1:12" s="119" customFormat="1" ht="35.1" customHeight="1" x14ac:dyDescent="0.25">
      <c r="A6" s="116">
        <v>2</v>
      </c>
      <c r="B6" s="114" t="s">
        <v>169</v>
      </c>
      <c r="C6" s="116" t="s">
        <v>168</v>
      </c>
      <c r="D6" s="117"/>
      <c r="E6" s="117"/>
      <c r="F6" s="117">
        <v>350</v>
      </c>
      <c r="G6" s="116">
        <v>350</v>
      </c>
      <c r="H6" s="116">
        <v>99.29</v>
      </c>
      <c r="I6" s="116">
        <v>200</v>
      </c>
      <c r="J6" s="118">
        <f t="shared" ref="J6:J52" si="0">H6/G6%</f>
        <v>28.368571428571432</v>
      </c>
      <c r="K6" s="118">
        <f t="shared" ref="K6:K52" si="1">I6/G6%</f>
        <v>57.142857142857146</v>
      </c>
      <c r="L6" s="144"/>
    </row>
    <row r="7" spans="1:12" s="119" customFormat="1" ht="35.1" customHeight="1" x14ac:dyDescent="0.25">
      <c r="A7" s="116">
        <v>3</v>
      </c>
      <c r="B7" s="114" t="s">
        <v>170</v>
      </c>
      <c r="C7" s="116" t="s">
        <v>168</v>
      </c>
      <c r="D7" s="116"/>
      <c r="E7" s="116"/>
      <c r="F7" s="116">
        <v>1820</v>
      </c>
      <c r="G7" s="118">
        <v>1820</v>
      </c>
      <c r="H7" s="118"/>
      <c r="I7" s="118"/>
      <c r="J7" s="118">
        <f t="shared" si="0"/>
        <v>0</v>
      </c>
      <c r="K7" s="118">
        <f t="shared" si="1"/>
        <v>0</v>
      </c>
      <c r="L7" s="144"/>
    </row>
    <row r="8" spans="1:12" s="120" customFormat="1" ht="35.1" customHeight="1" x14ac:dyDescent="0.25">
      <c r="A8" s="116">
        <v>4</v>
      </c>
      <c r="B8" s="114" t="s">
        <v>171</v>
      </c>
      <c r="C8" s="116" t="s">
        <v>24</v>
      </c>
      <c r="D8" s="116"/>
      <c r="E8" s="116"/>
      <c r="F8" s="116"/>
      <c r="G8" s="116">
        <v>-96</v>
      </c>
      <c r="H8" s="116"/>
      <c r="I8" s="116"/>
      <c r="J8" s="118">
        <f t="shared" si="0"/>
        <v>0</v>
      </c>
      <c r="K8" s="118">
        <f t="shared" si="1"/>
        <v>0</v>
      </c>
      <c r="L8" s="61"/>
    </row>
    <row r="9" spans="1:12" s="121" customFormat="1" ht="35.1" customHeight="1" x14ac:dyDescent="0.25">
      <c r="A9" s="116">
        <v>5</v>
      </c>
      <c r="B9" s="114" t="s">
        <v>172</v>
      </c>
      <c r="C9" s="116" t="s">
        <v>24</v>
      </c>
      <c r="D9" s="116">
        <v>10.5</v>
      </c>
      <c r="E9" s="116">
        <v>10.5</v>
      </c>
      <c r="F9" s="116"/>
      <c r="G9" s="116">
        <v>10.5</v>
      </c>
      <c r="H9" s="116"/>
      <c r="I9" s="116"/>
      <c r="J9" s="118">
        <f t="shared" si="0"/>
        <v>0</v>
      </c>
      <c r="K9" s="118">
        <f t="shared" si="1"/>
        <v>0</v>
      </c>
      <c r="L9" s="61"/>
    </row>
    <row r="10" spans="1:12" s="120" customFormat="1" ht="35.1" customHeight="1" x14ac:dyDescent="0.25">
      <c r="A10" s="116">
        <v>6</v>
      </c>
      <c r="B10" s="114" t="s">
        <v>173</v>
      </c>
      <c r="C10" s="116" t="s">
        <v>97</v>
      </c>
      <c r="D10" s="116">
        <v>42</v>
      </c>
      <c r="E10" s="116">
        <v>42</v>
      </c>
      <c r="F10" s="116"/>
      <c r="G10" s="116">
        <v>42</v>
      </c>
      <c r="H10" s="116">
        <v>39</v>
      </c>
      <c r="I10" s="116">
        <v>39.42</v>
      </c>
      <c r="J10" s="118">
        <f t="shared" si="0"/>
        <v>92.857142857142861</v>
      </c>
      <c r="K10" s="118">
        <f t="shared" si="1"/>
        <v>93.857142857142861</v>
      </c>
      <c r="L10" s="61"/>
    </row>
    <row r="11" spans="1:12" s="121" customFormat="1" ht="35.1" customHeight="1" x14ac:dyDescent="0.25">
      <c r="A11" s="111" t="s">
        <v>43</v>
      </c>
      <c r="B11" s="113" t="s">
        <v>174</v>
      </c>
      <c r="C11" s="116"/>
      <c r="D11" s="116"/>
      <c r="E11" s="116"/>
      <c r="F11" s="116"/>
      <c r="G11" s="114"/>
      <c r="H11" s="114"/>
      <c r="I11" s="114"/>
      <c r="J11" s="118"/>
      <c r="K11" s="118"/>
      <c r="L11" s="61"/>
    </row>
    <row r="12" spans="1:12" s="121" customFormat="1" ht="35.1" customHeight="1" x14ac:dyDescent="0.25">
      <c r="A12" s="116">
        <v>7</v>
      </c>
      <c r="B12" s="114" t="s">
        <v>175</v>
      </c>
      <c r="C12" s="116" t="s">
        <v>22</v>
      </c>
      <c r="D12" s="116"/>
      <c r="E12" s="116"/>
      <c r="F12" s="116"/>
      <c r="G12" s="118">
        <v>2720</v>
      </c>
      <c r="H12" s="118">
        <f>'Biểu 2. Chỉ tiêu NN'!H7</f>
        <v>1780.83</v>
      </c>
      <c r="I12" s="118">
        <f>'Biểu 2. Chỉ tiêu NN'!I7</f>
        <v>3059.5205000000001</v>
      </c>
      <c r="J12" s="118">
        <f t="shared" si="0"/>
        <v>65.471691176470586</v>
      </c>
      <c r="K12" s="118">
        <f t="shared" si="1"/>
        <v>112.48237132352942</v>
      </c>
      <c r="L12" s="61"/>
    </row>
    <row r="13" spans="1:12" s="121" customFormat="1" ht="35.1" customHeight="1" x14ac:dyDescent="0.25">
      <c r="A13" s="116">
        <v>8</v>
      </c>
      <c r="B13" s="114" t="s">
        <v>176</v>
      </c>
      <c r="C13" s="116" t="s">
        <v>22</v>
      </c>
      <c r="D13" s="116"/>
      <c r="E13" s="116"/>
      <c r="F13" s="122">
        <v>15</v>
      </c>
      <c r="G13" s="116">
        <v>15</v>
      </c>
      <c r="H13" s="116">
        <v>8</v>
      </c>
      <c r="I13" s="116">
        <v>15</v>
      </c>
      <c r="J13" s="118">
        <f t="shared" si="0"/>
        <v>53.333333333333336</v>
      </c>
      <c r="K13" s="118">
        <f t="shared" si="1"/>
        <v>100</v>
      </c>
      <c r="L13" s="61"/>
    </row>
    <row r="14" spans="1:12" s="121" customFormat="1" ht="48.75" customHeight="1" x14ac:dyDescent="0.25">
      <c r="A14" s="116">
        <v>9</v>
      </c>
      <c r="B14" s="123" t="s">
        <v>177</v>
      </c>
      <c r="C14" s="116" t="s">
        <v>22</v>
      </c>
      <c r="D14" s="116"/>
      <c r="E14" s="116"/>
      <c r="F14" s="116"/>
      <c r="G14" s="116">
        <v>620</v>
      </c>
      <c r="H14" s="116">
        <f>'Biểu 2. Chỉ tiêu NN'!H101</f>
        <v>402.8</v>
      </c>
      <c r="I14" s="116">
        <f>'Biểu 2. Chỉ tiêu NN'!I101</f>
        <v>620</v>
      </c>
      <c r="J14" s="118">
        <f t="shared" si="0"/>
        <v>64.967741935483872</v>
      </c>
      <c r="K14" s="118">
        <f t="shared" si="1"/>
        <v>100</v>
      </c>
      <c r="L14" s="61"/>
    </row>
    <row r="15" spans="1:12" s="121" customFormat="1" ht="35.1" customHeight="1" x14ac:dyDescent="0.25">
      <c r="A15" s="116">
        <v>10</v>
      </c>
      <c r="B15" s="114" t="s">
        <v>178</v>
      </c>
      <c r="C15" s="116" t="s">
        <v>30</v>
      </c>
      <c r="D15" s="116">
        <v>40</v>
      </c>
      <c r="E15" s="116">
        <v>40</v>
      </c>
      <c r="F15" s="116"/>
      <c r="G15" s="116">
        <v>60</v>
      </c>
      <c r="H15" s="116">
        <v>54</v>
      </c>
      <c r="I15" s="116">
        <v>65</v>
      </c>
      <c r="J15" s="118">
        <f t="shared" si="0"/>
        <v>90</v>
      </c>
      <c r="K15" s="118">
        <f t="shared" si="1"/>
        <v>108.33333333333334</v>
      </c>
      <c r="L15" s="61"/>
    </row>
    <row r="16" spans="1:12" s="124" customFormat="1" ht="35.1" customHeight="1" x14ac:dyDescent="0.25">
      <c r="A16" s="116">
        <v>11</v>
      </c>
      <c r="B16" s="114" t="s">
        <v>179</v>
      </c>
      <c r="C16" s="116" t="s">
        <v>24</v>
      </c>
      <c r="D16" s="116">
        <v>87</v>
      </c>
      <c r="E16" s="116">
        <v>87</v>
      </c>
      <c r="F16" s="116"/>
      <c r="G16" s="116">
        <v>87</v>
      </c>
      <c r="H16" s="116">
        <v>87</v>
      </c>
      <c r="I16" s="116">
        <v>87</v>
      </c>
      <c r="J16" s="118">
        <f t="shared" si="0"/>
        <v>100</v>
      </c>
      <c r="K16" s="118">
        <f t="shared" si="1"/>
        <v>100</v>
      </c>
      <c r="L16" s="144"/>
    </row>
    <row r="17" spans="1:12" s="124" customFormat="1" ht="35.1" customHeight="1" x14ac:dyDescent="0.25">
      <c r="A17" s="116">
        <v>12</v>
      </c>
      <c r="B17" s="114" t="s">
        <v>180</v>
      </c>
      <c r="C17" s="116" t="s">
        <v>24</v>
      </c>
      <c r="D17" s="116">
        <v>30</v>
      </c>
      <c r="E17" s="116">
        <v>30</v>
      </c>
      <c r="F17" s="116"/>
      <c r="G17" s="116">
        <v>30</v>
      </c>
      <c r="H17" s="116">
        <v>25</v>
      </c>
      <c r="I17" s="116">
        <v>30</v>
      </c>
      <c r="J17" s="118">
        <f t="shared" si="0"/>
        <v>83.333333333333343</v>
      </c>
      <c r="K17" s="118">
        <f t="shared" si="1"/>
        <v>100</v>
      </c>
      <c r="L17" s="144"/>
    </row>
    <row r="18" spans="1:12" s="124" customFormat="1" ht="35.1" customHeight="1" x14ac:dyDescent="0.25">
      <c r="A18" s="111" t="s">
        <v>60</v>
      </c>
      <c r="B18" s="125" t="s">
        <v>181</v>
      </c>
      <c r="C18" s="116"/>
      <c r="D18" s="116"/>
      <c r="E18" s="116"/>
      <c r="F18" s="116"/>
      <c r="G18" s="116"/>
      <c r="H18" s="116"/>
      <c r="I18" s="116"/>
      <c r="J18" s="118"/>
      <c r="K18" s="118"/>
      <c r="L18" s="144"/>
    </row>
    <row r="19" spans="1:12" s="119" customFormat="1" ht="50.25" customHeight="1" x14ac:dyDescent="0.25">
      <c r="A19" s="116">
        <v>13</v>
      </c>
      <c r="B19" s="114" t="s">
        <v>182</v>
      </c>
      <c r="C19" s="116" t="s">
        <v>24</v>
      </c>
      <c r="D19" s="116"/>
      <c r="E19" s="116"/>
      <c r="F19" s="116">
        <v>10</v>
      </c>
      <c r="G19" s="116">
        <v>10</v>
      </c>
      <c r="H19" s="116"/>
      <c r="I19" s="116"/>
      <c r="J19" s="118">
        <f t="shared" si="0"/>
        <v>0</v>
      </c>
      <c r="K19" s="118">
        <f t="shared" si="1"/>
        <v>0</v>
      </c>
      <c r="L19" s="144" t="s">
        <v>269</v>
      </c>
    </row>
    <row r="20" spans="1:12" s="127" customFormat="1" ht="35.1" customHeight="1" x14ac:dyDescent="0.25">
      <c r="A20" s="111" t="s">
        <v>62</v>
      </c>
      <c r="B20" s="113" t="s">
        <v>183</v>
      </c>
      <c r="C20" s="116"/>
      <c r="D20" s="116"/>
      <c r="E20" s="116"/>
      <c r="F20" s="116"/>
      <c r="G20" s="116"/>
      <c r="H20" s="116"/>
      <c r="I20" s="116"/>
      <c r="J20" s="118"/>
      <c r="K20" s="118"/>
      <c r="L20" s="146"/>
    </row>
    <row r="21" spans="1:12" s="127" customFormat="1" ht="18.75" x14ac:dyDescent="0.25">
      <c r="A21" s="116">
        <v>14</v>
      </c>
      <c r="B21" s="114" t="s">
        <v>184</v>
      </c>
      <c r="C21" s="116" t="s">
        <v>24</v>
      </c>
      <c r="D21" s="116">
        <v>2</v>
      </c>
      <c r="E21" s="116">
        <v>2</v>
      </c>
      <c r="F21" s="116">
        <v>2.4500000000000002</v>
      </c>
      <c r="G21" s="116">
        <v>2.4500000000000002</v>
      </c>
      <c r="H21" s="116"/>
      <c r="I21" s="122">
        <v>1.2</v>
      </c>
      <c r="J21" s="118">
        <f t="shared" si="0"/>
        <v>0</v>
      </c>
      <c r="K21" s="118">
        <f t="shared" si="1"/>
        <v>48.979591836734691</v>
      </c>
      <c r="L21" s="146"/>
    </row>
    <row r="22" spans="1:12" s="119" customFormat="1" ht="60" x14ac:dyDescent="0.25">
      <c r="A22" s="116">
        <v>15</v>
      </c>
      <c r="B22" s="114" t="s">
        <v>185</v>
      </c>
      <c r="C22" s="116" t="s">
        <v>24</v>
      </c>
      <c r="D22" s="116">
        <v>65</v>
      </c>
      <c r="E22" s="142">
        <v>65</v>
      </c>
      <c r="F22" s="116">
        <v>60</v>
      </c>
      <c r="G22" s="142">
        <v>60</v>
      </c>
      <c r="H22" s="116">
        <v>9.85</v>
      </c>
      <c r="I22" s="116">
        <v>60</v>
      </c>
      <c r="J22" s="118">
        <f t="shared" si="0"/>
        <v>16.416666666666668</v>
      </c>
      <c r="K22" s="118">
        <f t="shared" si="1"/>
        <v>100</v>
      </c>
      <c r="L22" s="144" t="s">
        <v>270</v>
      </c>
    </row>
    <row r="23" spans="1:12" s="119" customFormat="1" ht="18.75" x14ac:dyDescent="0.25">
      <c r="A23" s="116">
        <v>16</v>
      </c>
      <c r="B23" s="114" t="s">
        <v>186</v>
      </c>
      <c r="C23" s="116" t="s">
        <v>24</v>
      </c>
      <c r="D23" s="116">
        <v>71.8</v>
      </c>
      <c r="E23" s="116">
        <v>71.8</v>
      </c>
      <c r="F23" s="116"/>
      <c r="G23" s="116">
        <v>71.8</v>
      </c>
      <c r="H23" s="116">
        <v>54.91</v>
      </c>
      <c r="I23" s="116">
        <v>57.31</v>
      </c>
      <c r="J23" s="118">
        <f t="shared" si="0"/>
        <v>76.476323119777163</v>
      </c>
      <c r="K23" s="118">
        <f t="shared" si="1"/>
        <v>79.818941504178284</v>
      </c>
      <c r="L23" s="144"/>
    </row>
    <row r="24" spans="1:12" s="112" customFormat="1" ht="50.25" customHeight="1" x14ac:dyDescent="0.25">
      <c r="A24" s="116">
        <v>17</v>
      </c>
      <c r="B24" s="114" t="s">
        <v>187</v>
      </c>
      <c r="C24" s="116" t="s">
        <v>24</v>
      </c>
      <c r="D24" s="116" t="s">
        <v>188</v>
      </c>
      <c r="E24" s="116" t="s">
        <v>188</v>
      </c>
      <c r="F24" s="116"/>
      <c r="G24" s="116" t="s">
        <v>188</v>
      </c>
      <c r="H24" s="116">
        <v>34</v>
      </c>
      <c r="I24" s="116">
        <v>38</v>
      </c>
      <c r="J24" s="118"/>
      <c r="K24" s="118" t="s">
        <v>255</v>
      </c>
      <c r="L24" s="144"/>
    </row>
    <row r="25" spans="1:12" s="127" customFormat="1" ht="35.1" customHeight="1" x14ac:dyDescent="0.25">
      <c r="A25" s="111" t="s">
        <v>189</v>
      </c>
      <c r="B25" s="113" t="s">
        <v>190</v>
      </c>
      <c r="C25" s="116"/>
      <c r="D25" s="116"/>
      <c r="E25" s="116"/>
      <c r="F25" s="116"/>
      <c r="G25" s="116"/>
      <c r="H25" s="116"/>
      <c r="I25" s="116"/>
      <c r="J25" s="118"/>
      <c r="K25" s="118"/>
      <c r="L25" s="146"/>
    </row>
    <row r="26" spans="1:12" s="127" customFormat="1" ht="53.25" customHeight="1" x14ac:dyDescent="0.25">
      <c r="A26" s="116">
        <v>18</v>
      </c>
      <c r="B26" s="114" t="s">
        <v>191</v>
      </c>
      <c r="C26" s="116" t="s">
        <v>24</v>
      </c>
      <c r="D26" s="116" t="s">
        <v>263</v>
      </c>
      <c r="E26" s="116" t="s">
        <v>263</v>
      </c>
      <c r="F26" s="116">
        <v>100</v>
      </c>
      <c r="G26" s="116">
        <v>100</v>
      </c>
      <c r="H26" s="116">
        <v>100</v>
      </c>
      <c r="I26" s="116">
        <v>100</v>
      </c>
      <c r="J26" s="118">
        <f t="shared" si="0"/>
        <v>100</v>
      </c>
      <c r="K26" s="118">
        <f t="shared" si="1"/>
        <v>100</v>
      </c>
      <c r="L26" s="146"/>
    </row>
    <row r="27" spans="1:12" s="127" customFormat="1" ht="35.1" customHeight="1" x14ac:dyDescent="0.3">
      <c r="A27" s="116">
        <v>19</v>
      </c>
      <c r="B27" s="128" t="s">
        <v>192</v>
      </c>
      <c r="C27" s="116" t="s">
        <v>24</v>
      </c>
      <c r="D27" s="116"/>
      <c r="E27" s="116"/>
      <c r="F27" s="116">
        <v>100</v>
      </c>
      <c r="G27" s="116">
        <v>100</v>
      </c>
      <c r="H27" s="116">
        <v>100</v>
      </c>
      <c r="I27" s="116">
        <v>100</v>
      </c>
      <c r="J27" s="118">
        <f t="shared" si="0"/>
        <v>100</v>
      </c>
      <c r="K27" s="118">
        <f t="shared" si="1"/>
        <v>100</v>
      </c>
      <c r="L27" s="146"/>
    </row>
    <row r="28" spans="1:12" s="127" customFormat="1" ht="48" customHeight="1" x14ac:dyDescent="0.25">
      <c r="A28" s="116">
        <v>20</v>
      </c>
      <c r="B28" s="114" t="s">
        <v>95</v>
      </c>
      <c r="C28" s="116" t="s">
        <v>24</v>
      </c>
      <c r="D28" s="116">
        <v>100</v>
      </c>
      <c r="E28" s="116">
        <v>100</v>
      </c>
      <c r="F28" s="116"/>
      <c r="G28" s="116">
        <v>100</v>
      </c>
      <c r="H28" s="116">
        <v>100</v>
      </c>
      <c r="I28" s="116">
        <v>100</v>
      </c>
      <c r="J28" s="118">
        <f t="shared" si="0"/>
        <v>100</v>
      </c>
      <c r="K28" s="118">
        <f t="shared" si="1"/>
        <v>100</v>
      </c>
      <c r="L28" s="146"/>
    </row>
    <row r="29" spans="1:12" s="127" customFormat="1" ht="53.25" customHeight="1" x14ac:dyDescent="0.25">
      <c r="A29" s="116">
        <v>21</v>
      </c>
      <c r="B29" s="114" t="s">
        <v>193</v>
      </c>
      <c r="C29" s="116" t="s">
        <v>24</v>
      </c>
      <c r="D29" s="116"/>
      <c r="E29" s="116"/>
      <c r="F29" s="116" t="s">
        <v>194</v>
      </c>
      <c r="G29" s="116" t="s">
        <v>194</v>
      </c>
      <c r="H29" s="116" t="s">
        <v>194</v>
      </c>
      <c r="I29" s="116" t="s">
        <v>194</v>
      </c>
      <c r="J29" s="118" t="s">
        <v>255</v>
      </c>
      <c r="K29" s="118" t="s">
        <v>255</v>
      </c>
      <c r="L29" s="146"/>
    </row>
    <row r="30" spans="1:12" s="127" customFormat="1" ht="65.25" customHeight="1" x14ac:dyDescent="0.25">
      <c r="A30" s="116">
        <v>22</v>
      </c>
      <c r="B30" s="114" t="s">
        <v>195</v>
      </c>
      <c r="C30" s="116" t="s">
        <v>196</v>
      </c>
      <c r="D30" s="116"/>
      <c r="E30" s="116"/>
      <c r="F30" s="116">
        <v>150</v>
      </c>
      <c r="G30" s="116">
        <v>150</v>
      </c>
      <c r="H30" s="116">
        <v>57</v>
      </c>
      <c r="I30" s="116">
        <v>150</v>
      </c>
      <c r="J30" s="118">
        <f t="shared" si="0"/>
        <v>38</v>
      </c>
      <c r="K30" s="118">
        <f t="shared" si="1"/>
        <v>100</v>
      </c>
      <c r="L30" s="146"/>
    </row>
    <row r="31" spans="1:12" s="127" customFormat="1" ht="52.5" customHeight="1" x14ac:dyDescent="0.3">
      <c r="A31" s="116">
        <v>23</v>
      </c>
      <c r="B31" s="126" t="s">
        <v>197</v>
      </c>
      <c r="C31" s="116" t="s">
        <v>24</v>
      </c>
      <c r="D31" s="116"/>
      <c r="E31" s="116"/>
      <c r="F31" s="116">
        <v>52</v>
      </c>
      <c r="G31" s="116">
        <v>52</v>
      </c>
      <c r="H31" s="116">
        <v>33.299999999999997</v>
      </c>
      <c r="I31" s="116">
        <v>52</v>
      </c>
      <c r="J31" s="118">
        <f t="shared" si="0"/>
        <v>64.038461538461533</v>
      </c>
      <c r="K31" s="118">
        <f t="shared" si="1"/>
        <v>100</v>
      </c>
      <c r="L31" s="146"/>
    </row>
    <row r="32" spans="1:12" s="120" customFormat="1" ht="81.75" customHeight="1" x14ac:dyDescent="0.3">
      <c r="A32" s="116">
        <v>24</v>
      </c>
      <c r="B32" s="126" t="s">
        <v>218</v>
      </c>
      <c r="C32" s="116" t="s">
        <v>24</v>
      </c>
      <c r="D32" s="116"/>
      <c r="E32" s="116"/>
      <c r="F32" s="116">
        <v>40</v>
      </c>
      <c r="G32" s="116">
        <v>40</v>
      </c>
      <c r="H32" s="116">
        <v>14.2</v>
      </c>
      <c r="I32" s="116">
        <v>40</v>
      </c>
      <c r="J32" s="118">
        <f t="shared" si="0"/>
        <v>35.499999999999993</v>
      </c>
      <c r="K32" s="118">
        <f t="shared" si="1"/>
        <v>100</v>
      </c>
      <c r="L32" s="61"/>
    </row>
    <row r="33" spans="1:12" s="120" customFormat="1" ht="112.5" x14ac:dyDescent="0.3">
      <c r="A33" s="116">
        <v>25</v>
      </c>
      <c r="B33" s="129" t="s">
        <v>219</v>
      </c>
      <c r="C33" s="116" t="s">
        <v>24</v>
      </c>
      <c r="D33" s="116"/>
      <c r="E33" s="116"/>
      <c r="F33" s="116">
        <v>55</v>
      </c>
      <c r="G33" s="116">
        <v>55</v>
      </c>
      <c r="H33" s="116">
        <v>0</v>
      </c>
      <c r="I33" s="116">
        <v>55</v>
      </c>
      <c r="J33" s="118">
        <f t="shared" si="0"/>
        <v>0</v>
      </c>
      <c r="K33" s="118">
        <f t="shared" si="1"/>
        <v>99.999999999999986</v>
      </c>
      <c r="L33" s="61"/>
    </row>
    <row r="34" spans="1:12" s="130" customFormat="1" ht="72.75" customHeight="1" x14ac:dyDescent="0.25">
      <c r="A34" s="116">
        <v>26</v>
      </c>
      <c r="B34" s="114" t="s">
        <v>198</v>
      </c>
      <c r="C34" s="116" t="s">
        <v>24</v>
      </c>
      <c r="D34" s="116"/>
      <c r="E34" s="116"/>
      <c r="F34" s="116">
        <v>82</v>
      </c>
      <c r="G34" s="116">
        <v>82</v>
      </c>
      <c r="H34" s="116">
        <v>35</v>
      </c>
      <c r="I34" s="116">
        <v>82</v>
      </c>
      <c r="J34" s="118">
        <f t="shared" si="0"/>
        <v>42.682926829268297</v>
      </c>
      <c r="K34" s="118">
        <f t="shared" si="1"/>
        <v>100</v>
      </c>
      <c r="L34" s="144"/>
    </row>
    <row r="35" spans="1:12" s="130" customFormat="1" ht="35.1" customHeight="1" x14ac:dyDescent="0.25">
      <c r="A35" s="111" t="s">
        <v>199</v>
      </c>
      <c r="B35" s="113" t="s">
        <v>200</v>
      </c>
      <c r="C35" s="116"/>
      <c r="D35" s="116"/>
      <c r="E35" s="116"/>
      <c r="F35" s="116"/>
      <c r="G35" s="116"/>
      <c r="H35" s="116"/>
      <c r="I35" s="116"/>
      <c r="J35" s="118"/>
      <c r="K35" s="118"/>
      <c r="L35" s="144"/>
    </row>
    <row r="36" spans="1:12" s="130" customFormat="1" ht="35.1" customHeight="1" x14ac:dyDescent="0.25">
      <c r="A36" s="116">
        <v>27</v>
      </c>
      <c r="B36" s="114" t="s">
        <v>201</v>
      </c>
      <c r="C36" s="116" t="s">
        <v>24</v>
      </c>
      <c r="D36" s="116" t="s">
        <v>25</v>
      </c>
      <c r="E36" s="116" t="s">
        <v>25</v>
      </c>
      <c r="F36" s="116" t="s">
        <v>202</v>
      </c>
      <c r="G36" s="116" t="s">
        <v>202</v>
      </c>
      <c r="H36" s="116"/>
      <c r="I36" s="116" t="s">
        <v>202</v>
      </c>
      <c r="J36" s="118"/>
      <c r="K36" s="118" t="s">
        <v>96</v>
      </c>
      <c r="L36" s="144"/>
    </row>
    <row r="37" spans="1:12" s="130" customFormat="1" ht="35.1" customHeight="1" x14ac:dyDescent="0.25">
      <c r="A37" s="116">
        <v>28</v>
      </c>
      <c r="B37" s="114" t="s">
        <v>203</v>
      </c>
      <c r="C37" s="116" t="s">
        <v>24</v>
      </c>
      <c r="D37" s="116" t="s">
        <v>25</v>
      </c>
      <c r="E37" s="116" t="s">
        <v>25</v>
      </c>
      <c r="F37" s="116" t="s">
        <v>202</v>
      </c>
      <c r="G37" s="116" t="s">
        <v>202</v>
      </c>
      <c r="H37" s="116"/>
      <c r="I37" s="116" t="s">
        <v>202</v>
      </c>
      <c r="J37" s="118"/>
      <c r="K37" s="118" t="s">
        <v>96</v>
      </c>
      <c r="L37" s="144"/>
    </row>
    <row r="38" spans="1:12" s="130" customFormat="1" ht="35.1" customHeight="1" x14ac:dyDescent="0.25">
      <c r="A38" s="116">
        <v>29</v>
      </c>
      <c r="B38" s="114" t="s">
        <v>204</v>
      </c>
      <c r="C38" s="116" t="s">
        <v>24</v>
      </c>
      <c r="D38" s="116" t="s">
        <v>264</v>
      </c>
      <c r="E38" s="116" t="s">
        <v>264</v>
      </c>
      <c r="F38" s="116" t="s">
        <v>205</v>
      </c>
      <c r="G38" s="116" t="s">
        <v>205</v>
      </c>
      <c r="H38" s="116"/>
      <c r="I38" s="116" t="s">
        <v>205</v>
      </c>
      <c r="J38" s="118"/>
      <c r="K38" s="118" t="s">
        <v>96</v>
      </c>
      <c r="L38" s="144"/>
    </row>
    <row r="39" spans="1:12" s="130" customFormat="1" ht="35.1" customHeight="1" x14ac:dyDescent="0.25">
      <c r="A39" s="116">
        <v>30</v>
      </c>
      <c r="B39" s="114" t="s">
        <v>206</v>
      </c>
      <c r="C39" s="116" t="s">
        <v>24</v>
      </c>
      <c r="D39" s="116">
        <v>100</v>
      </c>
      <c r="E39" s="116">
        <v>100</v>
      </c>
      <c r="F39" s="116"/>
      <c r="G39" s="116">
        <v>100</v>
      </c>
      <c r="H39" s="116"/>
      <c r="I39" s="116">
        <v>100</v>
      </c>
      <c r="J39" s="118">
        <f t="shared" si="0"/>
        <v>0</v>
      </c>
      <c r="K39" s="118">
        <f t="shared" si="1"/>
        <v>100</v>
      </c>
      <c r="L39" s="144"/>
    </row>
    <row r="40" spans="1:12" s="121" customFormat="1" ht="35.1" customHeight="1" x14ac:dyDescent="0.25">
      <c r="A40" s="116">
        <v>31</v>
      </c>
      <c r="B40" s="114" t="s">
        <v>207</v>
      </c>
      <c r="C40" s="116" t="s">
        <v>24</v>
      </c>
      <c r="D40" s="116">
        <v>100</v>
      </c>
      <c r="E40" s="116">
        <v>100</v>
      </c>
      <c r="F40" s="116"/>
      <c r="G40" s="116">
        <v>100</v>
      </c>
      <c r="H40" s="116"/>
      <c r="I40" s="116">
        <v>100</v>
      </c>
      <c r="J40" s="118">
        <f t="shared" si="0"/>
        <v>0</v>
      </c>
      <c r="K40" s="118">
        <f t="shared" si="1"/>
        <v>100</v>
      </c>
      <c r="L40" s="61"/>
    </row>
    <row r="41" spans="1:12" s="121" customFormat="1" ht="35.1" customHeight="1" x14ac:dyDescent="0.25">
      <c r="A41" s="116">
        <v>32</v>
      </c>
      <c r="B41" s="114" t="s">
        <v>208</v>
      </c>
      <c r="C41" s="116" t="s">
        <v>24</v>
      </c>
      <c r="D41" s="116">
        <v>100</v>
      </c>
      <c r="E41" s="116">
        <v>100</v>
      </c>
      <c r="F41" s="116"/>
      <c r="G41" s="116">
        <v>100</v>
      </c>
      <c r="H41" s="116"/>
      <c r="I41" s="116">
        <v>100</v>
      </c>
      <c r="J41" s="118">
        <f t="shared" si="0"/>
        <v>0</v>
      </c>
      <c r="K41" s="118">
        <f t="shared" si="1"/>
        <v>100</v>
      </c>
      <c r="L41" s="61"/>
    </row>
    <row r="42" spans="1:12" s="121" customFormat="1" ht="54" customHeight="1" x14ac:dyDescent="0.25">
      <c r="A42" s="116">
        <v>33</v>
      </c>
      <c r="B42" s="114" t="s">
        <v>209</v>
      </c>
      <c r="C42" s="116" t="s">
        <v>96</v>
      </c>
      <c r="D42" s="116" t="s">
        <v>96</v>
      </c>
      <c r="E42" s="116" t="s">
        <v>96</v>
      </c>
      <c r="F42" s="116"/>
      <c r="G42" s="142" t="s">
        <v>96</v>
      </c>
      <c r="H42" s="142" t="s">
        <v>267</v>
      </c>
      <c r="I42" s="142" t="s">
        <v>267</v>
      </c>
      <c r="J42" s="118"/>
      <c r="K42" s="118"/>
      <c r="L42" s="61" t="s">
        <v>268</v>
      </c>
    </row>
    <row r="43" spans="1:12" s="131" customFormat="1" ht="35.1" customHeight="1" x14ac:dyDescent="0.25">
      <c r="A43" s="116">
        <v>34</v>
      </c>
      <c r="B43" s="114" t="s">
        <v>210</v>
      </c>
      <c r="C43" s="116" t="s">
        <v>24</v>
      </c>
      <c r="D43" s="116"/>
      <c r="E43" s="116"/>
      <c r="F43" s="116">
        <v>100</v>
      </c>
      <c r="G43" s="116">
        <v>100</v>
      </c>
      <c r="H43" s="116">
        <f>4/5*100</f>
        <v>80</v>
      </c>
      <c r="I43" s="116">
        <v>80</v>
      </c>
      <c r="J43" s="118">
        <f t="shared" si="0"/>
        <v>80</v>
      </c>
      <c r="K43" s="118">
        <f t="shared" si="1"/>
        <v>80</v>
      </c>
      <c r="L43" s="144"/>
    </row>
    <row r="44" spans="1:12" s="121" customFormat="1" ht="35.1" customHeight="1" x14ac:dyDescent="0.25">
      <c r="A44" s="116" t="s">
        <v>211</v>
      </c>
      <c r="B44" s="113" t="s">
        <v>212</v>
      </c>
      <c r="C44" s="116"/>
      <c r="D44" s="116"/>
      <c r="E44" s="116"/>
      <c r="F44" s="116"/>
      <c r="G44" s="116"/>
      <c r="H44" s="116"/>
      <c r="I44" s="116"/>
      <c r="J44" s="118"/>
      <c r="K44" s="118"/>
      <c r="L44" s="61"/>
    </row>
    <row r="45" spans="1:12" s="121" customFormat="1" ht="35.1" customHeight="1" x14ac:dyDescent="0.25">
      <c r="A45" s="116">
        <v>35</v>
      </c>
      <c r="B45" s="114" t="s">
        <v>213</v>
      </c>
      <c r="C45" s="116" t="s">
        <v>24</v>
      </c>
      <c r="D45" s="116">
        <v>100</v>
      </c>
      <c r="E45" s="116">
        <v>100</v>
      </c>
      <c r="F45" s="122">
        <v>100</v>
      </c>
      <c r="G45" s="116">
        <v>100</v>
      </c>
      <c r="H45" s="116">
        <v>100</v>
      </c>
      <c r="I45" s="116">
        <v>100</v>
      </c>
      <c r="J45" s="118">
        <f t="shared" si="0"/>
        <v>100</v>
      </c>
      <c r="K45" s="118">
        <f t="shared" si="1"/>
        <v>100</v>
      </c>
      <c r="L45" s="61"/>
    </row>
    <row r="46" spans="1:12" s="121" customFormat="1" ht="35.1" customHeight="1" x14ac:dyDescent="0.25">
      <c r="A46" s="116">
        <v>36</v>
      </c>
      <c r="B46" s="114" t="s">
        <v>214</v>
      </c>
      <c r="C46" s="116" t="s">
        <v>24</v>
      </c>
      <c r="D46" s="116">
        <v>100</v>
      </c>
      <c r="E46" s="116"/>
      <c r="F46" s="122">
        <v>100</v>
      </c>
      <c r="G46" s="116">
        <v>100</v>
      </c>
      <c r="H46" s="116">
        <v>100</v>
      </c>
      <c r="I46" s="116">
        <v>100</v>
      </c>
      <c r="J46" s="118">
        <f t="shared" si="0"/>
        <v>100</v>
      </c>
      <c r="K46" s="118">
        <f t="shared" si="1"/>
        <v>100</v>
      </c>
      <c r="L46" s="61"/>
    </row>
    <row r="47" spans="1:12" s="121" customFormat="1" ht="58.5" customHeight="1" x14ac:dyDescent="0.3">
      <c r="A47" s="116">
        <v>37</v>
      </c>
      <c r="B47" s="132" t="s">
        <v>215</v>
      </c>
      <c r="C47" s="116" t="s">
        <v>24</v>
      </c>
      <c r="D47" s="116">
        <v>95</v>
      </c>
      <c r="E47" s="116">
        <v>95</v>
      </c>
      <c r="F47" s="122">
        <v>95</v>
      </c>
      <c r="G47" s="116">
        <v>95</v>
      </c>
      <c r="H47" s="116">
        <v>73.900000000000006</v>
      </c>
      <c r="I47" s="116">
        <v>80</v>
      </c>
      <c r="J47" s="118">
        <f t="shared" si="0"/>
        <v>77.789473684210535</v>
      </c>
      <c r="K47" s="118">
        <f t="shared" si="1"/>
        <v>84.21052631578948</v>
      </c>
      <c r="L47" s="61"/>
    </row>
    <row r="48" spans="1:12" s="121" customFormat="1" ht="47.25" x14ac:dyDescent="0.25">
      <c r="A48" s="116">
        <v>38</v>
      </c>
      <c r="B48" s="114" t="s">
        <v>216</v>
      </c>
      <c r="C48" s="116" t="s">
        <v>24</v>
      </c>
      <c r="D48" s="142">
        <v>85</v>
      </c>
      <c r="E48" s="142">
        <v>85</v>
      </c>
      <c r="F48" s="143">
        <v>60</v>
      </c>
      <c r="G48" s="142">
        <v>60</v>
      </c>
      <c r="H48" s="116">
        <v>60</v>
      </c>
      <c r="I48" s="116">
        <v>60</v>
      </c>
      <c r="J48" s="118">
        <f t="shared" si="0"/>
        <v>100</v>
      </c>
      <c r="K48" s="118">
        <f t="shared" si="1"/>
        <v>100</v>
      </c>
      <c r="L48" s="61" t="s">
        <v>266</v>
      </c>
    </row>
    <row r="49" spans="1:12" s="121" customFormat="1" ht="35.1" customHeight="1" x14ac:dyDescent="0.25">
      <c r="A49" s="111" t="s">
        <v>211</v>
      </c>
      <c r="B49" s="113" t="s">
        <v>217</v>
      </c>
      <c r="C49" s="116"/>
      <c r="D49" s="116"/>
      <c r="E49" s="116"/>
      <c r="F49" s="116"/>
      <c r="G49" s="116"/>
      <c r="H49" s="116"/>
      <c r="I49" s="116"/>
      <c r="J49" s="118"/>
      <c r="K49" s="118"/>
      <c r="L49" s="61"/>
    </row>
    <row r="50" spans="1:12" s="112" customFormat="1" ht="57" customHeight="1" x14ac:dyDescent="0.25">
      <c r="A50" s="137">
        <v>39</v>
      </c>
      <c r="B50" s="138" t="s">
        <v>220</v>
      </c>
      <c r="C50" s="137" t="s">
        <v>24</v>
      </c>
      <c r="D50" s="137"/>
      <c r="E50" s="137"/>
      <c r="F50" s="137">
        <v>5.3</v>
      </c>
      <c r="G50" s="137">
        <v>5.3</v>
      </c>
      <c r="H50" s="137">
        <v>5.3</v>
      </c>
      <c r="I50" s="137">
        <v>5.3</v>
      </c>
      <c r="J50" s="139">
        <f t="shared" si="0"/>
        <v>100</v>
      </c>
      <c r="K50" s="139">
        <f t="shared" si="1"/>
        <v>100</v>
      </c>
      <c r="L50" s="144"/>
    </row>
    <row r="51" spans="1:12" s="112" customFormat="1" ht="82.5" customHeight="1" x14ac:dyDescent="0.25">
      <c r="A51" s="137">
        <v>40</v>
      </c>
      <c r="B51" s="140" t="s">
        <v>221</v>
      </c>
      <c r="C51" s="137" t="s">
        <v>24</v>
      </c>
      <c r="D51" s="137">
        <v>100</v>
      </c>
      <c r="E51" s="137">
        <v>100</v>
      </c>
      <c r="F51" s="141">
        <v>100</v>
      </c>
      <c r="G51" s="141">
        <v>23.08</v>
      </c>
      <c r="H51" s="137">
        <v>0</v>
      </c>
      <c r="I51" s="137">
        <v>100</v>
      </c>
      <c r="J51" s="139">
        <f t="shared" si="0"/>
        <v>0</v>
      </c>
      <c r="K51" s="139">
        <f t="shared" si="1"/>
        <v>433.2755632582323</v>
      </c>
      <c r="L51" s="144" t="s">
        <v>265</v>
      </c>
    </row>
    <row r="52" spans="1:12" s="131" customFormat="1" ht="35.1" customHeight="1" x14ac:dyDescent="0.25">
      <c r="A52" s="116">
        <v>41</v>
      </c>
      <c r="B52" s="114" t="s">
        <v>222</v>
      </c>
      <c r="C52" s="116" t="s">
        <v>24</v>
      </c>
      <c r="D52" s="116">
        <v>100</v>
      </c>
      <c r="E52" s="116"/>
      <c r="F52" s="116"/>
      <c r="G52" s="116">
        <v>100</v>
      </c>
      <c r="H52" s="116">
        <v>100</v>
      </c>
      <c r="I52" s="116">
        <v>100</v>
      </c>
      <c r="J52" s="118">
        <f t="shared" si="0"/>
        <v>100</v>
      </c>
      <c r="K52" s="118">
        <f t="shared" si="1"/>
        <v>100</v>
      </c>
      <c r="L52" s="144"/>
    </row>
    <row r="53" spans="1:12" s="131" customFormat="1" ht="35.1" customHeight="1" x14ac:dyDescent="0.25">
      <c r="A53" s="116">
        <v>42</v>
      </c>
      <c r="B53" s="114" t="s">
        <v>223</v>
      </c>
      <c r="C53" s="116" t="s">
        <v>24</v>
      </c>
      <c r="D53" s="116" t="s">
        <v>25</v>
      </c>
      <c r="E53" s="116" t="s">
        <v>25</v>
      </c>
      <c r="F53" s="116"/>
      <c r="G53" s="116" t="s">
        <v>25</v>
      </c>
      <c r="H53" s="116">
        <v>100</v>
      </c>
      <c r="I53" s="116">
        <v>100</v>
      </c>
      <c r="J53" s="118">
        <v>100</v>
      </c>
      <c r="K53" s="118">
        <v>100</v>
      </c>
      <c r="L53" s="144"/>
    </row>
    <row r="54" spans="1:12" s="131" customFormat="1" ht="35.1" customHeight="1" x14ac:dyDescent="0.25">
      <c r="A54" s="116">
        <v>43</v>
      </c>
      <c r="B54" s="114" t="s">
        <v>224</v>
      </c>
      <c r="C54" s="116" t="s">
        <v>24</v>
      </c>
      <c r="D54" s="116">
        <v>10</v>
      </c>
      <c r="E54" s="116">
        <v>10</v>
      </c>
      <c r="F54" s="116"/>
      <c r="G54" s="116">
        <v>10</v>
      </c>
      <c r="H54" s="116" t="s">
        <v>96</v>
      </c>
      <c r="I54" s="116" t="s">
        <v>96</v>
      </c>
      <c r="J54" s="118"/>
      <c r="K54" s="118"/>
      <c r="L54" s="144"/>
    </row>
    <row r="55" spans="1:12" s="131" customFormat="1" ht="35.1" customHeight="1" x14ac:dyDescent="0.25">
      <c r="A55" s="116">
        <v>44</v>
      </c>
      <c r="B55" s="114" t="s">
        <v>225</v>
      </c>
      <c r="C55" s="116" t="s">
        <v>226</v>
      </c>
      <c r="D55" s="116" t="s">
        <v>226</v>
      </c>
      <c r="E55" s="116" t="s">
        <v>226</v>
      </c>
      <c r="F55" s="116"/>
      <c r="G55" s="116" t="s">
        <v>96</v>
      </c>
      <c r="H55" s="116" t="s">
        <v>96</v>
      </c>
      <c r="I55" s="116" t="s">
        <v>96</v>
      </c>
      <c r="J55" s="118"/>
      <c r="K55" s="118"/>
      <c r="L55" s="144"/>
    </row>
    <row r="56" spans="1:12" s="131" customFormat="1" ht="35.1" customHeight="1" x14ac:dyDescent="0.25">
      <c r="A56" s="133"/>
      <c r="L56" s="112"/>
    </row>
    <row r="57" spans="1:12" s="112" customFormat="1" ht="35.1" customHeight="1" x14ac:dyDescent="0.25"/>
    <row r="58" spans="1:12" s="112" customFormat="1" ht="35.1" customHeight="1" x14ac:dyDescent="0.25"/>
    <row r="59" spans="1:12" s="112" customFormat="1" ht="27.75" customHeight="1" x14ac:dyDescent="0.25"/>
    <row r="60" spans="1:12" s="120" customFormat="1" ht="39.75" customHeight="1" x14ac:dyDescent="0.25"/>
    <row r="61" spans="1:12" s="120" customFormat="1" ht="27.75" customHeight="1" x14ac:dyDescent="0.25"/>
    <row r="62" spans="1:12" s="120" customFormat="1" ht="27.75" customHeight="1" x14ac:dyDescent="0.25"/>
    <row r="63" spans="1:12" s="131" customFormat="1" ht="27.75" customHeight="1" x14ac:dyDescent="0.25">
      <c r="L63" s="112"/>
    </row>
    <row r="64" spans="1:12" s="134" customFormat="1" ht="27.75" customHeight="1" x14ac:dyDescent="0.25"/>
    <row r="65" spans="12:12" s="134" customFormat="1" ht="27.75" customHeight="1" x14ac:dyDescent="0.25"/>
    <row r="66" spans="12:12" s="131" customFormat="1" ht="36.75" customHeight="1" x14ac:dyDescent="0.25">
      <c r="L66" s="112"/>
    </row>
    <row r="67" spans="12:12" s="121" customFormat="1" ht="42.75" customHeight="1" x14ac:dyDescent="0.25">
      <c r="L67" s="120"/>
    </row>
    <row r="68" spans="12:12" s="121" customFormat="1" ht="45" customHeight="1" x14ac:dyDescent="0.25">
      <c r="L68" s="120"/>
    </row>
    <row r="69" spans="12:12" s="121" customFormat="1" ht="27.75" customHeight="1" x14ac:dyDescent="0.25">
      <c r="L69" s="120"/>
    </row>
    <row r="70" spans="12:12" s="121" customFormat="1" ht="27.75" customHeight="1" x14ac:dyDescent="0.25">
      <c r="L70" s="120"/>
    </row>
  </sheetData>
  <mergeCells count="5">
    <mergeCell ref="A1:K1"/>
    <mergeCell ref="A2:A3"/>
    <mergeCell ref="B2:B3"/>
    <mergeCell ref="C2:C3"/>
    <mergeCell ref="D2:G2"/>
  </mergeCells>
  <pageMargins left="0.56000000000000005" right="0.2" top="0.52" bottom="0.41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80" zoomScaleNormal="80" workbookViewId="0">
      <pane ySplit="3" topLeftCell="A4" activePane="bottomLeft" state="frozen"/>
      <selection pane="bottomLeft" activeCell="P9" sqref="P9"/>
    </sheetView>
  </sheetViews>
  <sheetFormatPr defaultRowHeight="16.5" x14ac:dyDescent="0.25"/>
  <cols>
    <col min="1" max="1" width="7.25" style="135" customWidth="1"/>
    <col min="2" max="2" width="34.75" style="135" customWidth="1"/>
    <col min="3" max="3" width="16" style="135" customWidth="1"/>
    <col min="4" max="4" width="13.125" style="135" customWidth="1"/>
    <col min="5" max="5" width="15.375" style="135" hidden="1" customWidth="1"/>
    <col min="6" max="6" width="13.625" style="135" customWidth="1"/>
    <col min="7" max="7" width="13.125" style="136" customWidth="1"/>
    <col min="8" max="8" width="14" style="136" customWidth="1"/>
    <col min="9" max="9" width="13.5" style="136" customWidth="1"/>
    <col min="10" max="10" width="14.75" style="136" customWidth="1"/>
    <col min="11" max="11" width="15.25" style="136" customWidth="1"/>
    <col min="12" max="12" width="23.125" style="120" customWidth="1"/>
    <col min="13" max="13" width="9" style="154"/>
    <col min="14" max="120" width="9" style="110"/>
    <col min="121" max="121" width="6.25" style="110" customWidth="1"/>
    <col min="122" max="122" width="25.875" style="110" customWidth="1"/>
    <col min="123" max="123" width="8.875" style="110" customWidth="1"/>
    <col min="124" max="124" width="12.75" style="110" customWidth="1"/>
    <col min="125" max="125" width="12.25" style="110" customWidth="1"/>
    <col min="126" max="126" width="11.5" style="110" customWidth="1"/>
    <col min="127" max="127" width="18.625" style="110" customWidth="1"/>
    <col min="128" max="128" width="17" style="110" customWidth="1"/>
    <col min="129" max="129" width="14.75" style="110" customWidth="1"/>
    <col min="130" max="133" width="9" style="110"/>
    <col min="134" max="134" width="13.75" style="110" bestFit="1" customWidth="1"/>
    <col min="135" max="376" width="9" style="110"/>
    <col min="377" max="377" width="6.25" style="110" customWidth="1"/>
    <col min="378" max="378" width="25.875" style="110" customWidth="1"/>
    <col min="379" max="379" width="8.875" style="110" customWidth="1"/>
    <col min="380" max="380" width="12.75" style="110" customWidth="1"/>
    <col min="381" max="381" width="12.25" style="110" customWidth="1"/>
    <col min="382" max="382" width="11.5" style="110" customWidth="1"/>
    <col min="383" max="383" width="18.625" style="110" customWidth="1"/>
    <col min="384" max="384" width="17" style="110" customWidth="1"/>
    <col min="385" max="385" width="14.75" style="110" customWidth="1"/>
    <col min="386" max="389" width="9" style="110"/>
    <col min="390" max="390" width="13.75" style="110" bestFit="1" customWidth="1"/>
    <col min="391" max="632" width="9" style="110"/>
    <col min="633" max="633" width="6.25" style="110" customWidth="1"/>
    <col min="634" max="634" width="25.875" style="110" customWidth="1"/>
    <col min="635" max="635" width="8.875" style="110" customWidth="1"/>
    <col min="636" max="636" width="12.75" style="110" customWidth="1"/>
    <col min="637" max="637" width="12.25" style="110" customWidth="1"/>
    <col min="638" max="638" width="11.5" style="110" customWidth="1"/>
    <col min="639" max="639" width="18.625" style="110" customWidth="1"/>
    <col min="640" max="640" width="17" style="110" customWidth="1"/>
    <col min="641" max="641" width="14.75" style="110" customWidth="1"/>
    <col min="642" max="645" width="9" style="110"/>
    <col min="646" max="646" width="13.75" style="110" bestFit="1" customWidth="1"/>
    <col min="647" max="888" width="9" style="110"/>
    <col min="889" max="889" width="6.25" style="110" customWidth="1"/>
    <col min="890" max="890" width="25.875" style="110" customWidth="1"/>
    <col min="891" max="891" width="8.875" style="110" customWidth="1"/>
    <col min="892" max="892" width="12.75" style="110" customWidth="1"/>
    <col min="893" max="893" width="12.25" style="110" customWidth="1"/>
    <col min="894" max="894" width="11.5" style="110" customWidth="1"/>
    <col min="895" max="895" width="18.625" style="110" customWidth="1"/>
    <col min="896" max="896" width="17" style="110" customWidth="1"/>
    <col min="897" max="897" width="14.75" style="110" customWidth="1"/>
    <col min="898" max="901" width="9" style="110"/>
    <col min="902" max="902" width="13.75" style="110" bestFit="1" customWidth="1"/>
    <col min="903" max="1144" width="9" style="110"/>
    <col min="1145" max="1145" width="6.25" style="110" customWidth="1"/>
    <col min="1146" max="1146" width="25.875" style="110" customWidth="1"/>
    <col min="1147" max="1147" width="8.875" style="110" customWidth="1"/>
    <col min="1148" max="1148" width="12.75" style="110" customWidth="1"/>
    <col min="1149" max="1149" width="12.25" style="110" customWidth="1"/>
    <col min="1150" max="1150" width="11.5" style="110" customWidth="1"/>
    <col min="1151" max="1151" width="18.625" style="110" customWidth="1"/>
    <col min="1152" max="1152" width="17" style="110" customWidth="1"/>
    <col min="1153" max="1153" width="14.75" style="110" customWidth="1"/>
    <col min="1154" max="1157" width="9" style="110"/>
    <col min="1158" max="1158" width="13.75" style="110" bestFit="1" customWidth="1"/>
    <col min="1159" max="1400" width="9" style="110"/>
    <col min="1401" max="1401" width="6.25" style="110" customWidth="1"/>
    <col min="1402" max="1402" width="25.875" style="110" customWidth="1"/>
    <col min="1403" max="1403" width="8.875" style="110" customWidth="1"/>
    <col min="1404" max="1404" width="12.75" style="110" customWidth="1"/>
    <col min="1405" max="1405" width="12.25" style="110" customWidth="1"/>
    <col min="1406" max="1406" width="11.5" style="110" customWidth="1"/>
    <col min="1407" max="1407" width="18.625" style="110" customWidth="1"/>
    <col min="1408" max="1408" width="17" style="110" customWidth="1"/>
    <col min="1409" max="1409" width="14.75" style="110" customWidth="1"/>
    <col min="1410" max="1413" width="9" style="110"/>
    <col min="1414" max="1414" width="13.75" style="110" bestFit="1" customWidth="1"/>
    <col min="1415" max="1656" width="9" style="110"/>
    <col min="1657" max="1657" width="6.25" style="110" customWidth="1"/>
    <col min="1658" max="1658" width="25.875" style="110" customWidth="1"/>
    <col min="1659" max="1659" width="8.875" style="110" customWidth="1"/>
    <col min="1660" max="1660" width="12.75" style="110" customWidth="1"/>
    <col min="1661" max="1661" width="12.25" style="110" customWidth="1"/>
    <col min="1662" max="1662" width="11.5" style="110" customWidth="1"/>
    <col min="1663" max="1663" width="18.625" style="110" customWidth="1"/>
    <col min="1664" max="1664" width="17" style="110" customWidth="1"/>
    <col min="1665" max="1665" width="14.75" style="110" customWidth="1"/>
    <col min="1666" max="1669" width="9" style="110"/>
    <col min="1670" max="1670" width="13.75" style="110" bestFit="1" customWidth="1"/>
    <col min="1671" max="1912" width="9" style="110"/>
    <col min="1913" max="1913" width="6.25" style="110" customWidth="1"/>
    <col min="1914" max="1914" width="25.875" style="110" customWidth="1"/>
    <col min="1915" max="1915" width="8.875" style="110" customWidth="1"/>
    <col min="1916" max="1916" width="12.75" style="110" customWidth="1"/>
    <col min="1917" max="1917" width="12.25" style="110" customWidth="1"/>
    <col min="1918" max="1918" width="11.5" style="110" customWidth="1"/>
    <col min="1919" max="1919" width="18.625" style="110" customWidth="1"/>
    <col min="1920" max="1920" width="17" style="110" customWidth="1"/>
    <col min="1921" max="1921" width="14.75" style="110" customWidth="1"/>
    <col min="1922" max="1925" width="9" style="110"/>
    <col min="1926" max="1926" width="13.75" style="110" bestFit="1" customWidth="1"/>
    <col min="1927" max="2168" width="9" style="110"/>
    <col min="2169" max="2169" width="6.25" style="110" customWidth="1"/>
    <col min="2170" max="2170" width="25.875" style="110" customWidth="1"/>
    <col min="2171" max="2171" width="8.875" style="110" customWidth="1"/>
    <col min="2172" max="2172" width="12.75" style="110" customWidth="1"/>
    <col min="2173" max="2173" width="12.25" style="110" customWidth="1"/>
    <col min="2174" max="2174" width="11.5" style="110" customWidth="1"/>
    <col min="2175" max="2175" width="18.625" style="110" customWidth="1"/>
    <col min="2176" max="2176" width="17" style="110" customWidth="1"/>
    <col min="2177" max="2177" width="14.75" style="110" customWidth="1"/>
    <col min="2178" max="2181" width="9" style="110"/>
    <col min="2182" max="2182" width="13.75" style="110" bestFit="1" customWidth="1"/>
    <col min="2183" max="2424" width="9" style="110"/>
    <col min="2425" max="2425" width="6.25" style="110" customWidth="1"/>
    <col min="2426" max="2426" width="25.875" style="110" customWidth="1"/>
    <col min="2427" max="2427" width="8.875" style="110" customWidth="1"/>
    <col min="2428" max="2428" width="12.75" style="110" customWidth="1"/>
    <col min="2429" max="2429" width="12.25" style="110" customWidth="1"/>
    <col min="2430" max="2430" width="11.5" style="110" customWidth="1"/>
    <col min="2431" max="2431" width="18.625" style="110" customWidth="1"/>
    <col min="2432" max="2432" width="17" style="110" customWidth="1"/>
    <col min="2433" max="2433" width="14.75" style="110" customWidth="1"/>
    <col min="2434" max="2437" width="9" style="110"/>
    <col min="2438" max="2438" width="13.75" style="110" bestFit="1" customWidth="1"/>
    <col min="2439" max="2680" width="9" style="110"/>
    <col min="2681" max="2681" width="6.25" style="110" customWidth="1"/>
    <col min="2682" max="2682" width="25.875" style="110" customWidth="1"/>
    <col min="2683" max="2683" width="8.875" style="110" customWidth="1"/>
    <col min="2684" max="2684" width="12.75" style="110" customWidth="1"/>
    <col min="2685" max="2685" width="12.25" style="110" customWidth="1"/>
    <col min="2686" max="2686" width="11.5" style="110" customWidth="1"/>
    <col min="2687" max="2687" width="18.625" style="110" customWidth="1"/>
    <col min="2688" max="2688" width="17" style="110" customWidth="1"/>
    <col min="2689" max="2689" width="14.75" style="110" customWidth="1"/>
    <col min="2690" max="2693" width="9" style="110"/>
    <col min="2694" max="2694" width="13.75" style="110" bestFit="1" customWidth="1"/>
    <col min="2695" max="2936" width="9" style="110"/>
    <col min="2937" max="2937" width="6.25" style="110" customWidth="1"/>
    <col min="2938" max="2938" width="25.875" style="110" customWidth="1"/>
    <col min="2939" max="2939" width="8.875" style="110" customWidth="1"/>
    <col min="2940" max="2940" width="12.75" style="110" customWidth="1"/>
    <col min="2941" max="2941" width="12.25" style="110" customWidth="1"/>
    <col min="2942" max="2942" width="11.5" style="110" customWidth="1"/>
    <col min="2943" max="2943" width="18.625" style="110" customWidth="1"/>
    <col min="2944" max="2944" width="17" style="110" customWidth="1"/>
    <col min="2945" max="2945" width="14.75" style="110" customWidth="1"/>
    <col min="2946" max="2949" width="9" style="110"/>
    <col min="2950" max="2950" width="13.75" style="110" bestFit="1" customWidth="1"/>
    <col min="2951" max="3192" width="9" style="110"/>
    <col min="3193" max="3193" width="6.25" style="110" customWidth="1"/>
    <col min="3194" max="3194" width="25.875" style="110" customWidth="1"/>
    <col min="3195" max="3195" width="8.875" style="110" customWidth="1"/>
    <col min="3196" max="3196" width="12.75" style="110" customWidth="1"/>
    <col min="3197" max="3197" width="12.25" style="110" customWidth="1"/>
    <col min="3198" max="3198" width="11.5" style="110" customWidth="1"/>
    <col min="3199" max="3199" width="18.625" style="110" customWidth="1"/>
    <col min="3200" max="3200" width="17" style="110" customWidth="1"/>
    <col min="3201" max="3201" width="14.75" style="110" customWidth="1"/>
    <col min="3202" max="3205" width="9" style="110"/>
    <col min="3206" max="3206" width="13.75" style="110" bestFit="1" customWidth="1"/>
    <col min="3207" max="3448" width="9" style="110"/>
    <col min="3449" max="3449" width="6.25" style="110" customWidth="1"/>
    <col min="3450" max="3450" width="25.875" style="110" customWidth="1"/>
    <col min="3451" max="3451" width="8.875" style="110" customWidth="1"/>
    <col min="3452" max="3452" width="12.75" style="110" customWidth="1"/>
    <col min="3453" max="3453" width="12.25" style="110" customWidth="1"/>
    <col min="3454" max="3454" width="11.5" style="110" customWidth="1"/>
    <col min="3455" max="3455" width="18.625" style="110" customWidth="1"/>
    <col min="3456" max="3456" width="17" style="110" customWidth="1"/>
    <col min="3457" max="3457" width="14.75" style="110" customWidth="1"/>
    <col min="3458" max="3461" width="9" style="110"/>
    <col min="3462" max="3462" width="13.75" style="110" bestFit="1" customWidth="1"/>
    <col min="3463" max="3704" width="9" style="110"/>
    <col min="3705" max="3705" width="6.25" style="110" customWidth="1"/>
    <col min="3706" max="3706" width="25.875" style="110" customWidth="1"/>
    <col min="3707" max="3707" width="8.875" style="110" customWidth="1"/>
    <col min="3708" max="3708" width="12.75" style="110" customWidth="1"/>
    <col min="3709" max="3709" width="12.25" style="110" customWidth="1"/>
    <col min="3710" max="3710" width="11.5" style="110" customWidth="1"/>
    <col min="3711" max="3711" width="18.625" style="110" customWidth="1"/>
    <col min="3712" max="3712" width="17" style="110" customWidth="1"/>
    <col min="3713" max="3713" width="14.75" style="110" customWidth="1"/>
    <col min="3714" max="3717" width="9" style="110"/>
    <col min="3718" max="3718" width="13.75" style="110" bestFit="1" customWidth="1"/>
    <col min="3719" max="3960" width="9" style="110"/>
    <col min="3961" max="3961" width="6.25" style="110" customWidth="1"/>
    <col min="3962" max="3962" width="25.875" style="110" customWidth="1"/>
    <col min="3963" max="3963" width="8.875" style="110" customWidth="1"/>
    <col min="3964" max="3964" width="12.75" style="110" customWidth="1"/>
    <col min="3965" max="3965" width="12.25" style="110" customWidth="1"/>
    <col min="3966" max="3966" width="11.5" style="110" customWidth="1"/>
    <col min="3967" max="3967" width="18.625" style="110" customWidth="1"/>
    <col min="3968" max="3968" width="17" style="110" customWidth="1"/>
    <col min="3969" max="3969" width="14.75" style="110" customWidth="1"/>
    <col min="3970" max="3973" width="9" style="110"/>
    <col min="3974" max="3974" width="13.75" style="110" bestFit="1" customWidth="1"/>
    <col min="3975" max="4216" width="9" style="110"/>
    <col min="4217" max="4217" width="6.25" style="110" customWidth="1"/>
    <col min="4218" max="4218" width="25.875" style="110" customWidth="1"/>
    <col min="4219" max="4219" width="8.875" style="110" customWidth="1"/>
    <col min="4220" max="4220" width="12.75" style="110" customWidth="1"/>
    <col min="4221" max="4221" width="12.25" style="110" customWidth="1"/>
    <col min="4222" max="4222" width="11.5" style="110" customWidth="1"/>
    <col min="4223" max="4223" width="18.625" style="110" customWidth="1"/>
    <col min="4224" max="4224" width="17" style="110" customWidth="1"/>
    <col min="4225" max="4225" width="14.75" style="110" customWidth="1"/>
    <col min="4226" max="4229" width="9" style="110"/>
    <col min="4230" max="4230" width="13.75" style="110" bestFit="1" customWidth="1"/>
    <col min="4231" max="4472" width="9" style="110"/>
    <col min="4473" max="4473" width="6.25" style="110" customWidth="1"/>
    <col min="4474" max="4474" width="25.875" style="110" customWidth="1"/>
    <col min="4475" max="4475" width="8.875" style="110" customWidth="1"/>
    <col min="4476" max="4476" width="12.75" style="110" customWidth="1"/>
    <col min="4477" max="4477" width="12.25" style="110" customWidth="1"/>
    <col min="4478" max="4478" width="11.5" style="110" customWidth="1"/>
    <col min="4479" max="4479" width="18.625" style="110" customWidth="1"/>
    <col min="4480" max="4480" width="17" style="110" customWidth="1"/>
    <col min="4481" max="4481" width="14.75" style="110" customWidth="1"/>
    <col min="4482" max="4485" width="9" style="110"/>
    <col min="4486" max="4486" width="13.75" style="110" bestFit="1" customWidth="1"/>
    <col min="4487" max="4728" width="9" style="110"/>
    <col min="4729" max="4729" width="6.25" style="110" customWidth="1"/>
    <col min="4730" max="4730" width="25.875" style="110" customWidth="1"/>
    <col min="4731" max="4731" width="8.875" style="110" customWidth="1"/>
    <col min="4732" max="4732" width="12.75" style="110" customWidth="1"/>
    <col min="4733" max="4733" width="12.25" style="110" customWidth="1"/>
    <col min="4734" max="4734" width="11.5" style="110" customWidth="1"/>
    <col min="4735" max="4735" width="18.625" style="110" customWidth="1"/>
    <col min="4736" max="4736" width="17" style="110" customWidth="1"/>
    <col min="4737" max="4737" width="14.75" style="110" customWidth="1"/>
    <col min="4738" max="4741" width="9" style="110"/>
    <col min="4742" max="4742" width="13.75" style="110" bestFit="1" customWidth="1"/>
    <col min="4743" max="4984" width="9" style="110"/>
    <col min="4985" max="4985" width="6.25" style="110" customWidth="1"/>
    <col min="4986" max="4986" width="25.875" style="110" customWidth="1"/>
    <col min="4987" max="4987" width="8.875" style="110" customWidth="1"/>
    <col min="4988" max="4988" width="12.75" style="110" customWidth="1"/>
    <col min="4989" max="4989" width="12.25" style="110" customWidth="1"/>
    <col min="4990" max="4990" width="11.5" style="110" customWidth="1"/>
    <col min="4991" max="4991" width="18.625" style="110" customWidth="1"/>
    <col min="4992" max="4992" width="17" style="110" customWidth="1"/>
    <col min="4993" max="4993" width="14.75" style="110" customWidth="1"/>
    <col min="4994" max="4997" width="9" style="110"/>
    <col min="4998" max="4998" width="13.75" style="110" bestFit="1" customWidth="1"/>
    <col min="4999" max="5240" width="9" style="110"/>
    <col min="5241" max="5241" width="6.25" style="110" customWidth="1"/>
    <col min="5242" max="5242" width="25.875" style="110" customWidth="1"/>
    <col min="5243" max="5243" width="8.875" style="110" customWidth="1"/>
    <col min="5244" max="5244" width="12.75" style="110" customWidth="1"/>
    <col min="5245" max="5245" width="12.25" style="110" customWidth="1"/>
    <col min="5246" max="5246" width="11.5" style="110" customWidth="1"/>
    <col min="5247" max="5247" width="18.625" style="110" customWidth="1"/>
    <col min="5248" max="5248" width="17" style="110" customWidth="1"/>
    <col min="5249" max="5249" width="14.75" style="110" customWidth="1"/>
    <col min="5250" max="5253" width="9" style="110"/>
    <col min="5254" max="5254" width="13.75" style="110" bestFit="1" customWidth="1"/>
    <col min="5255" max="5496" width="9" style="110"/>
    <col min="5497" max="5497" width="6.25" style="110" customWidth="1"/>
    <col min="5498" max="5498" width="25.875" style="110" customWidth="1"/>
    <col min="5499" max="5499" width="8.875" style="110" customWidth="1"/>
    <col min="5500" max="5500" width="12.75" style="110" customWidth="1"/>
    <col min="5501" max="5501" width="12.25" style="110" customWidth="1"/>
    <col min="5502" max="5502" width="11.5" style="110" customWidth="1"/>
    <col min="5503" max="5503" width="18.625" style="110" customWidth="1"/>
    <col min="5504" max="5504" width="17" style="110" customWidth="1"/>
    <col min="5505" max="5505" width="14.75" style="110" customWidth="1"/>
    <col min="5506" max="5509" width="9" style="110"/>
    <col min="5510" max="5510" width="13.75" style="110" bestFit="1" customWidth="1"/>
    <col min="5511" max="5752" width="9" style="110"/>
    <col min="5753" max="5753" width="6.25" style="110" customWidth="1"/>
    <col min="5754" max="5754" width="25.875" style="110" customWidth="1"/>
    <col min="5755" max="5755" width="8.875" style="110" customWidth="1"/>
    <col min="5756" max="5756" width="12.75" style="110" customWidth="1"/>
    <col min="5757" max="5757" width="12.25" style="110" customWidth="1"/>
    <col min="5758" max="5758" width="11.5" style="110" customWidth="1"/>
    <col min="5759" max="5759" width="18.625" style="110" customWidth="1"/>
    <col min="5760" max="5760" width="17" style="110" customWidth="1"/>
    <col min="5761" max="5761" width="14.75" style="110" customWidth="1"/>
    <col min="5762" max="5765" width="9" style="110"/>
    <col min="5766" max="5766" width="13.75" style="110" bestFit="1" customWidth="1"/>
    <col min="5767" max="6008" width="9" style="110"/>
    <col min="6009" max="6009" width="6.25" style="110" customWidth="1"/>
    <col min="6010" max="6010" width="25.875" style="110" customWidth="1"/>
    <col min="6011" max="6011" width="8.875" style="110" customWidth="1"/>
    <col min="6012" max="6012" width="12.75" style="110" customWidth="1"/>
    <col min="6013" max="6013" width="12.25" style="110" customWidth="1"/>
    <col min="6014" max="6014" width="11.5" style="110" customWidth="1"/>
    <col min="6015" max="6015" width="18.625" style="110" customWidth="1"/>
    <col min="6016" max="6016" width="17" style="110" customWidth="1"/>
    <col min="6017" max="6017" width="14.75" style="110" customWidth="1"/>
    <col min="6018" max="6021" width="9" style="110"/>
    <col min="6022" max="6022" width="13.75" style="110" bestFit="1" customWidth="1"/>
    <col min="6023" max="6264" width="9" style="110"/>
    <col min="6265" max="6265" width="6.25" style="110" customWidth="1"/>
    <col min="6266" max="6266" width="25.875" style="110" customWidth="1"/>
    <col min="6267" max="6267" width="8.875" style="110" customWidth="1"/>
    <col min="6268" max="6268" width="12.75" style="110" customWidth="1"/>
    <col min="6269" max="6269" width="12.25" style="110" customWidth="1"/>
    <col min="6270" max="6270" width="11.5" style="110" customWidth="1"/>
    <col min="6271" max="6271" width="18.625" style="110" customWidth="1"/>
    <col min="6272" max="6272" width="17" style="110" customWidth="1"/>
    <col min="6273" max="6273" width="14.75" style="110" customWidth="1"/>
    <col min="6274" max="6277" width="9" style="110"/>
    <col min="6278" max="6278" width="13.75" style="110" bestFit="1" customWidth="1"/>
    <col min="6279" max="6520" width="9" style="110"/>
    <col min="6521" max="6521" width="6.25" style="110" customWidth="1"/>
    <col min="6522" max="6522" width="25.875" style="110" customWidth="1"/>
    <col min="6523" max="6523" width="8.875" style="110" customWidth="1"/>
    <col min="6524" max="6524" width="12.75" style="110" customWidth="1"/>
    <col min="6525" max="6525" width="12.25" style="110" customWidth="1"/>
    <col min="6526" max="6526" width="11.5" style="110" customWidth="1"/>
    <col min="6527" max="6527" width="18.625" style="110" customWidth="1"/>
    <col min="6528" max="6528" width="17" style="110" customWidth="1"/>
    <col min="6529" max="6529" width="14.75" style="110" customWidth="1"/>
    <col min="6530" max="6533" width="9" style="110"/>
    <col min="6534" max="6534" width="13.75" style="110" bestFit="1" customWidth="1"/>
    <col min="6535" max="6776" width="9" style="110"/>
    <col min="6777" max="6777" width="6.25" style="110" customWidth="1"/>
    <col min="6778" max="6778" width="25.875" style="110" customWidth="1"/>
    <col min="6779" max="6779" width="8.875" style="110" customWidth="1"/>
    <col min="6780" max="6780" width="12.75" style="110" customWidth="1"/>
    <col min="6781" max="6781" width="12.25" style="110" customWidth="1"/>
    <col min="6782" max="6782" width="11.5" style="110" customWidth="1"/>
    <col min="6783" max="6783" width="18.625" style="110" customWidth="1"/>
    <col min="6784" max="6784" width="17" style="110" customWidth="1"/>
    <col min="6785" max="6785" width="14.75" style="110" customWidth="1"/>
    <col min="6786" max="6789" width="9" style="110"/>
    <col min="6790" max="6790" width="13.75" style="110" bestFit="1" customWidth="1"/>
    <col min="6791" max="7032" width="9" style="110"/>
    <col min="7033" max="7033" width="6.25" style="110" customWidth="1"/>
    <col min="7034" max="7034" width="25.875" style="110" customWidth="1"/>
    <col min="7035" max="7035" width="8.875" style="110" customWidth="1"/>
    <col min="7036" max="7036" width="12.75" style="110" customWidth="1"/>
    <col min="7037" max="7037" width="12.25" style="110" customWidth="1"/>
    <col min="7038" max="7038" width="11.5" style="110" customWidth="1"/>
    <col min="7039" max="7039" width="18.625" style="110" customWidth="1"/>
    <col min="7040" max="7040" width="17" style="110" customWidth="1"/>
    <col min="7041" max="7041" width="14.75" style="110" customWidth="1"/>
    <col min="7042" max="7045" width="9" style="110"/>
    <col min="7046" max="7046" width="13.75" style="110" bestFit="1" customWidth="1"/>
    <col min="7047" max="7288" width="9" style="110"/>
    <col min="7289" max="7289" width="6.25" style="110" customWidth="1"/>
    <col min="7290" max="7290" width="25.875" style="110" customWidth="1"/>
    <col min="7291" max="7291" width="8.875" style="110" customWidth="1"/>
    <col min="7292" max="7292" width="12.75" style="110" customWidth="1"/>
    <col min="7293" max="7293" width="12.25" style="110" customWidth="1"/>
    <col min="7294" max="7294" width="11.5" style="110" customWidth="1"/>
    <col min="7295" max="7295" width="18.625" style="110" customWidth="1"/>
    <col min="7296" max="7296" width="17" style="110" customWidth="1"/>
    <col min="7297" max="7297" width="14.75" style="110" customWidth="1"/>
    <col min="7298" max="7301" width="9" style="110"/>
    <col min="7302" max="7302" width="13.75" style="110" bestFit="1" customWidth="1"/>
    <col min="7303" max="7544" width="9" style="110"/>
    <col min="7545" max="7545" width="6.25" style="110" customWidth="1"/>
    <col min="7546" max="7546" width="25.875" style="110" customWidth="1"/>
    <col min="7547" max="7547" width="8.875" style="110" customWidth="1"/>
    <col min="7548" max="7548" width="12.75" style="110" customWidth="1"/>
    <col min="7549" max="7549" width="12.25" style="110" customWidth="1"/>
    <col min="7550" max="7550" width="11.5" style="110" customWidth="1"/>
    <col min="7551" max="7551" width="18.625" style="110" customWidth="1"/>
    <col min="7552" max="7552" width="17" style="110" customWidth="1"/>
    <col min="7553" max="7553" width="14.75" style="110" customWidth="1"/>
    <col min="7554" max="7557" width="9" style="110"/>
    <col min="7558" max="7558" width="13.75" style="110" bestFit="1" customWidth="1"/>
    <col min="7559" max="7800" width="9" style="110"/>
    <col min="7801" max="7801" width="6.25" style="110" customWidth="1"/>
    <col min="7802" max="7802" width="25.875" style="110" customWidth="1"/>
    <col min="7803" max="7803" width="8.875" style="110" customWidth="1"/>
    <col min="7804" max="7804" width="12.75" style="110" customWidth="1"/>
    <col min="7805" max="7805" width="12.25" style="110" customWidth="1"/>
    <col min="7806" max="7806" width="11.5" style="110" customWidth="1"/>
    <col min="7807" max="7807" width="18.625" style="110" customWidth="1"/>
    <col min="7808" max="7808" width="17" style="110" customWidth="1"/>
    <col min="7809" max="7809" width="14.75" style="110" customWidth="1"/>
    <col min="7810" max="7813" width="9" style="110"/>
    <col min="7814" max="7814" width="13.75" style="110" bestFit="1" customWidth="1"/>
    <col min="7815" max="8056" width="9" style="110"/>
    <col min="8057" max="8057" width="6.25" style="110" customWidth="1"/>
    <col min="8058" max="8058" width="25.875" style="110" customWidth="1"/>
    <col min="8059" max="8059" width="8.875" style="110" customWidth="1"/>
    <col min="8060" max="8060" width="12.75" style="110" customWidth="1"/>
    <col min="8061" max="8061" width="12.25" style="110" customWidth="1"/>
    <col min="8062" max="8062" width="11.5" style="110" customWidth="1"/>
    <col min="8063" max="8063" width="18.625" style="110" customWidth="1"/>
    <col min="8064" max="8064" width="17" style="110" customWidth="1"/>
    <col min="8065" max="8065" width="14.75" style="110" customWidth="1"/>
    <col min="8066" max="8069" width="9" style="110"/>
    <col min="8070" max="8070" width="13.75" style="110" bestFit="1" customWidth="1"/>
    <col min="8071" max="8312" width="9" style="110"/>
    <col min="8313" max="8313" width="6.25" style="110" customWidth="1"/>
    <col min="8314" max="8314" width="25.875" style="110" customWidth="1"/>
    <col min="8315" max="8315" width="8.875" style="110" customWidth="1"/>
    <col min="8316" max="8316" width="12.75" style="110" customWidth="1"/>
    <col min="8317" max="8317" width="12.25" style="110" customWidth="1"/>
    <col min="8318" max="8318" width="11.5" style="110" customWidth="1"/>
    <col min="8319" max="8319" width="18.625" style="110" customWidth="1"/>
    <col min="8320" max="8320" width="17" style="110" customWidth="1"/>
    <col min="8321" max="8321" width="14.75" style="110" customWidth="1"/>
    <col min="8322" max="8325" width="9" style="110"/>
    <col min="8326" max="8326" width="13.75" style="110" bestFit="1" customWidth="1"/>
    <col min="8327" max="8568" width="9" style="110"/>
    <col min="8569" max="8569" width="6.25" style="110" customWidth="1"/>
    <col min="8570" max="8570" width="25.875" style="110" customWidth="1"/>
    <col min="8571" max="8571" width="8.875" style="110" customWidth="1"/>
    <col min="8572" max="8572" width="12.75" style="110" customWidth="1"/>
    <col min="8573" max="8573" width="12.25" style="110" customWidth="1"/>
    <col min="8574" max="8574" width="11.5" style="110" customWidth="1"/>
    <col min="8575" max="8575" width="18.625" style="110" customWidth="1"/>
    <col min="8576" max="8576" width="17" style="110" customWidth="1"/>
    <col min="8577" max="8577" width="14.75" style="110" customWidth="1"/>
    <col min="8578" max="8581" width="9" style="110"/>
    <col min="8582" max="8582" width="13.75" style="110" bestFit="1" customWidth="1"/>
    <col min="8583" max="8824" width="9" style="110"/>
    <col min="8825" max="8825" width="6.25" style="110" customWidth="1"/>
    <col min="8826" max="8826" width="25.875" style="110" customWidth="1"/>
    <col min="8827" max="8827" width="8.875" style="110" customWidth="1"/>
    <col min="8828" max="8828" width="12.75" style="110" customWidth="1"/>
    <col min="8829" max="8829" width="12.25" style="110" customWidth="1"/>
    <col min="8830" max="8830" width="11.5" style="110" customWidth="1"/>
    <col min="8831" max="8831" width="18.625" style="110" customWidth="1"/>
    <col min="8832" max="8832" width="17" style="110" customWidth="1"/>
    <col min="8833" max="8833" width="14.75" style="110" customWidth="1"/>
    <col min="8834" max="8837" width="9" style="110"/>
    <col min="8838" max="8838" width="13.75" style="110" bestFit="1" customWidth="1"/>
    <col min="8839" max="9080" width="9" style="110"/>
    <col min="9081" max="9081" width="6.25" style="110" customWidth="1"/>
    <col min="9082" max="9082" width="25.875" style="110" customWidth="1"/>
    <col min="9083" max="9083" width="8.875" style="110" customWidth="1"/>
    <col min="9084" max="9084" width="12.75" style="110" customWidth="1"/>
    <col min="9085" max="9085" width="12.25" style="110" customWidth="1"/>
    <col min="9086" max="9086" width="11.5" style="110" customWidth="1"/>
    <col min="9087" max="9087" width="18.625" style="110" customWidth="1"/>
    <col min="9088" max="9088" width="17" style="110" customWidth="1"/>
    <col min="9089" max="9089" width="14.75" style="110" customWidth="1"/>
    <col min="9090" max="9093" width="9" style="110"/>
    <col min="9094" max="9094" width="13.75" style="110" bestFit="1" customWidth="1"/>
    <col min="9095" max="9336" width="9" style="110"/>
    <col min="9337" max="9337" width="6.25" style="110" customWidth="1"/>
    <col min="9338" max="9338" width="25.875" style="110" customWidth="1"/>
    <col min="9339" max="9339" width="8.875" style="110" customWidth="1"/>
    <col min="9340" max="9340" width="12.75" style="110" customWidth="1"/>
    <col min="9341" max="9341" width="12.25" style="110" customWidth="1"/>
    <col min="9342" max="9342" width="11.5" style="110" customWidth="1"/>
    <col min="9343" max="9343" width="18.625" style="110" customWidth="1"/>
    <col min="9344" max="9344" width="17" style="110" customWidth="1"/>
    <col min="9345" max="9345" width="14.75" style="110" customWidth="1"/>
    <col min="9346" max="9349" width="9" style="110"/>
    <col min="9350" max="9350" width="13.75" style="110" bestFit="1" customWidth="1"/>
    <col min="9351" max="9592" width="9" style="110"/>
    <col min="9593" max="9593" width="6.25" style="110" customWidth="1"/>
    <col min="9594" max="9594" width="25.875" style="110" customWidth="1"/>
    <col min="9595" max="9595" width="8.875" style="110" customWidth="1"/>
    <col min="9596" max="9596" width="12.75" style="110" customWidth="1"/>
    <col min="9597" max="9597" width="12.25" style="110" customWidth="1"/>
    <col min="9598" max="9598" width="11.5" style="110" customWidth="1"/>
    <col min="9599" max="9599" width="18.625" style="110" customWidth="1"/>
    <col min="9600" max="9600" width="17" style="110" customWidth="1"/>
    <col min="9601" max="9601" width="14.75" style="110" customWidth="1"/>
    <col min="9602" max="9605" width="9" style="110"/>
    <col min="9606" max="9606" width="13.75" style="110" bestFit="1" customWidth="1"/>
    <col min="9607" max="9848" width="9" style="110"/>
    <col min="9849" max="9849" width="6.25" style="110" customWidth="1"/>
    <col min="9850" max="9850" width="25.875" style="110" customWidth="1"/>
    <col min="9851" max="9851" width="8.875" style="110" customWidth="1"/>
    <col min="9852" max="9852" width="12.75" style="110" customWidth="1"/>
    <col min="9853" max="9853" width="12.25" style="110" customWidth="1"/>
    <col min="9854" max="9854" width="11.5" style="110" customWidth="1"/>
    <col min="9855" max="9855" width="18.625" style="110" customWidth="1"/>
    <col min="9856" max="9856" width="17" style="110" customWidth="1"/>
    <col min="9857" max="9857" width="14.75" style="110" customWidth="1"/>
    <col min="9858" max="9861" width="9" style="110"/>
    <col min="9862" max="9862" width="13.75" style="110" bestFit="1" customWidth="1"/>
    <col min="9863" max="10104" width="9" style="110"/>
    <col min="10105" max="10105" width="6.25" style="110" customWidth="1"/>
    <col min="10106" max="10106" width="25.875" style="110" customWidth="1"/>
    <col min="10107" max="10107" width="8.875" style="110" customWidth="1"/>
    <col min="10108" max="10108" width="12.75" style="110" customWidth="1"/>
    <col min="10109" max="10109" width="12.25" style="110" customWidth="1"/>
    <col min="10110" max="10110" width="11.5" style="110" customWidth="1"/>
    <col min="10111" max="10111" width="18.625" style="110" customWidth="1"/>
    <col min="10112" max="10112" width="17" style="110" customWidth="1"/>
    <col min="10113" max="10113" width="14.75" style="110" customWidth="1"/>
    <col min="10114" max="10117" width="9" style="110"/>
    <col min="10118" max="10118" width="13.75" style="110" bestFit="1" customWidth="1"/>
    <col min="10119" max="10360" width="9" style="110"/>
    <col min="10361" max="10361" width="6.25" style="110" customWidth="1"/>
    <col min="10362" max="10362" width="25.875" style="110" customWidth="1"/>
    <col min="10363" max="10363" width="8.875" style="110" customWidth="1"/>
    <col min="10364" max="10364" width="12.75" style="110" customWidth="1"/>
    <col min="10365" max="10365" width="12.25" style="110" customWidth="1"/>
    <col min="10366" max="10366" width="11.5" style="110" customWidth="1"/>
    <col min="10367" max="10367" width="18.625" style="110" customWidth="1"/>
    <col min="10368" max="10368" width="17" style="110" customWidth="1"/>
    <col min="10369" max="10369" width="14.75" style="110" customWidth="1"/>
    <col min="10370" max="10373" width="9" style="110"/>
    <col min="10374" max="10374" width="13.75" style="110" bestFit="1" customWidth="1"/>
    <col min="10375" max="10616" width="9" style="110"/>
    <col min="10617" max="10617" width="6.25" style="110" customWidth="1"/>
    <col min="10618" max="10618" width="25.875" style="110" customWidth="1"/>
    <col min="10619" max="10619" width="8.875" style="110" customWidth="1"/>
    <col min="10620" max="10620" width="12.75" style="110" customWidth="1"/>
    <col min="10621" max="10621" width="12.25" style="110" customWidth="1"/>
    <col min="10622" max="10622" width="11.5" style="110" customWidth="1"/>
    <col min="10623" max="10623" width="18.625" style="110" customWidth="1"/>
    <col min="10624" max="10624" width="17" style="110" customWidth="1"/>
    <col min="10625" max="10625" width="14.75" style="110" customWidth="1"/>
    <col min="10626" max="10629" width="9" style="110"/>
    <col min="10630" max="10630" width="13.75" style="110" bestFit="1" customWidth="1"/>
    <col min="10631" max="10872" width="9" style="110"/>
    <col min="10873" max="10873" width="6.25" style="110" customWidth="1"/>
    <col min="10874" max="10874" width="25.875" style="110" customWidth="1"/>
    <col min="10875" max="10875" width="8.875" style="110" customWidth="1"/>
    <col min="10876" max="10876" width="12.75" style="110" customWidth="1"/>
    <col min="10877" max="10877" width="12.25" style="110" customWidth="1"/>
    <col min="10878" max="10878" width="11.5" style="110" customWidth="1"/>
    <col min="10879" max="10879" width="18.625" style="110" customWidth="1"/>
    <col min="10880" max="10880" width="17" style="110" customWidth="1"/>
    <col min="10881" max="10881" width="14.75" style="110" customWidth="1"/>
    <col min="10882" max="10885" width="9" style="110"/>
    <col min="10886" max="10886" width="13.75" style="110" bestFit="1" customWidth="1"/>
    <col min="10887" max="11128" width="9" style="110"/>
    <col min="11129" max="11129" width="6.25" style="110" customWidth="1"/>
    <col min="11130" max="11130" width="25.875" style="110" customWidth="1"/>
    <col min="11131" max="11131" width="8.875" style="110" customWidth="1"/>
    <col min="11132" max="11132" width="12.75" style="110" customWidth="1"/>
    <col min="11133" max="11133" width="12.25" style="110" customWidth="1"/>
    <col min="11134" max="11134" width="11.5" style="110" customWidth="1"/>
    <col min="11135" max="11135" width="18.625" style="110" customWidth="1"/>
    <col min="11136" max="11136" width="17" style="110" customWidth="1"/>
    <col min="11137" max="11137" width="14.75" style="110" customWidth="1"/>
    <col min="11138" max="11141" width="9" style="110"/>
    <col min="11142" max="11142" width="13.75" style="110" bestFit="1" customWidth="1"/>
    <col min="11143" max="11384" width="9" style="110"/>
    <col min="11385" max="11385" width="6.25" style="110" customWidth="1"/>
    <col min="11386" max="11386" width="25.875" style="110" customWidth="1"/>
    <col min="11387" max="11387" width="8.875" style="110" customWidth="1"/>
    <col min="11388" max="11388" width="12.75" style="110" customWidth="1"/>
    <col min="11389" max="11389" width="12.25" style="110" customWidth="1"/>
    <col min="11390" max="11390" width="11.5" style="110" customWidth="1"/>
    <col min="11391" max="11391" width="18.625" style="110" customWidth="1"/>
    <col min="11392" max="11392" width="17" style="110" customWidth="1"/>
    <col min="11393" max="11393" width="14.75" style="110" customWidth="1"/>
    <col min="11394" max="11397" width="9" style="110"/>
    <col min="11398" max="11398" width="13.75" style="110" bestFit="1" customWidth="1"/>
    <col min="11399" max="11640" width="9" style="110"/>
    <col min="11641" max="11641" width="6.25" style="110" customWidth="1"/>
    <col min="11642" max="11642" width="25.875" style="110" customWidth="1"/>
    <col min="11643" max="11643" width="8.875" style="110" customWidth="1"/>
    <col min="11644" max="11644" width="12.75" style="110" customWidth="1"/>
    <col min="11645" max="11645" width="12.25" style="110" customWidth="1"/>
    <col min="11646" max="11646" width="11.5" style="110" customWidth="1"/>
    <col min="11647" max="11647" width="18.625" style="110" customWidth="1"/>
    <col min="11648" max="11648" width="17" style="110" customWidth="1"/>
    <col min="11649" max="11649" width="14.75" style="110" customWidth="1"/>
    <col min="11650" max="11653" width="9" style="110"/>
    <col min="11654" max="11654" width="13.75" style="110" bestFit="1" customWidth="1"/>
    <col min="11655" max="11896" width="9" style="110"/>
    <col min="11897" max="11897" width="6.25" style="110" customWidth="1"/>
    <col min="11898" max="11898" width="25.875" style="110" customWidth="1"/>
    <col min="11899" max="11899" width="8.875" style="110" customWidth="1"/>
    <col min="11900" max="11900" width="12.75" style="110" customWidth="1"/>
    <col min="11901" max="11901" width="12.25" style="110" customWidth="1"/>
    <col min="11902" max="11902" width="11.5" style="110" customWidth="1"/>
    <col min="11903" max="11903" width="18.625" style="110" customWidth="1"/>
    <col min="11904" max="11904" width="17" style="110" customWidth="1"/>
    <col min="11905" max="11905" width="14.75" style="110" customWidth="1"/>
    <col min="11906" max="11909" width="9" style="110"/>
    <col min="11910" max="11910" width="13.75" style="110" bestFit="1" customWidth="1"/>
    <col min="11911" max="12152" width="9" style="110"/>
    <col min="12153" max="12153" width="6.25" style="110" customWidth="1"/>
    <col min="12154" max="12154" width="25.875" style="110" customWidth="1"/>
    <col min="12155" max="12155" width="8.875" style="110" customWidth="1"/>
    <col min="12156" max="12156" width="12.75" style="110" customWidth="1"/>
    <col min="12157" max="12157" width="12.25" style="110" customWidth="1"/>
    <col min="12158" max="12158" width="11.5" style="110" customWidth="1"/>
    <col min="12159" max="12159" width="18.625" style="110" customWidth="1"/>
    <col min="12160" max="12160" width="17" style="110" customWidth="1"/>
    <col min="12161" max="12161" width="14.75" style="110" customWidth="1"/>
    <col min="12162" max="12165" width="9" style="110"/>
    <col min="12166" max="12166" width="13.75" style="110" bestFit="1" customWidth="1"/>
    <col min="12167" max="12408" width="9" style="110"/>
    <col min="12409" max="12409" width="6.25" style="110" customWidth="1"/>
    <col min="12410" max="12410" width="25.875" style="110" customWidth="1"/>
    <col min="12411" max="12411" width="8.875" style="110" customWidth="1"/>
    <col min="12412" max="12412" width="12.75" style="110" customWidth="1"/>
    <col min="12413" max="12413" width="12.25" style="110" customWidth="1"/>
    <col min="12414" max="12414" width="11.5" style="110" customWidth="1"/>
    <col min="12415" max="12415" width="18.625" style="110" customWidth="1"/>
    <col min="12416" max="12416" width="17" style="110" customWidth="1"/>
    <col min="12417" max="12417" width="14.75" style="110" customWidth="1"/>
    <col min="12418" max="12421" width="9" style="110"/>
    <col min="12422" max="12422" width="13.75" style="110" bestFit="1" customWidth="1"/>
    <col min="12423" max="12664" width="9" style="110"/>
    <col min="12665" max="12665" width="6.25" style="110" customWidth="1"/>
    <col min="12666" max="12666" width="25.875" style="110" customWidth="1"/>
    <col min="12667" max="12667" width="8.875" style="110" customWidth="1"/>
    <col min="12668" max="12668" width="12.75" style="110" customWidth="1"/>
    <col min="12669" max="12669" width="12.25" style="110" customWidth="1"/>
    <col min="12670" max="12670" width="11.5" style="110" customWidth="1"/>
    <col min="12671" max="12671" width="18.625" style="110" customWidth="1"/>
    <col min="12672" max="12672" width="17" style="110" customWidth="1"/>
    <col min="12673" max="12673" width="14.75" style="110" customWidth="1"/>
    <col min="12674" max="12677" width="9" style="110"/>
    <col min="12678" max="12678" width="13.75" style="110" bestFit="1" customWidth="1"/>
    <col min="12679" max="12920" width="9" style="110"/>
    <col min="12921" max="12921" width="6.25" style="110" customWidth="1"/>
    <col min="12922" max="12922" width="25.875" style="110" customWidth="1"/>
    <col min="12923" max="12923" width="8.875" style="110" customWidth="1"/>
    <col min="12924" max="12924" width="12.75" style="110" customWidth="1"/>
    <col min="12925" max="12925" width="12.25" style="110" customWidth="1"/>
    <col min="12926" max="12926" width="11.5" style="110" customWidth="1"/>
    <col min="12927" max="12927" width="18.625" style="110" customWidth="1"/>
    <col min="12928" max="12928" width="17" style="110" customWidth="1"/>
    <col min="12929" max="12929" width="14.75" style="110" customWidth="1"/>
    <col min="12930" max="12933" width="9" style="110"/>
    <col min="12934" max="12934" width="13.75" style="110" bestFit="1" customWidth="1"/>
    <col min="12935" max="13176" width="9" style="110"/>
    <col min="13177" max="13177" width="6.25" style="110" customWidth="1"/>
    <col min="13178" max="13178" width="25.875" style="110" customWidth="1"/>
    <col min="13179" max="13179" width="8.875" style="110" customWidth="1"/>
    <col min="13180" max="13180" width="12.75" style="110" customWidth="1"/>
    <col min="13181" max="13181" width="12.25" style="110" customWidth="1"/>
    <col min="13182" max="13182" width="11.5" style="110" customWidth="1"/>
    <col min="13183" max="13183" width="18.625" style="110" customWidth="1"/>
    <col min="13184" max="13184" width="17" style="110" customWidth="1"/>
    <col min="13185" max="13185" width="14.75" style="110" customWidth="1"/>
    <col min="13186" max="13189" width="9" style="110"/>
    <col min="13190" max="13190" width="13.75" style="110" bestFit="1" customWidth="1"/>
    <col min="13191" max="13432" width="9" style="110"/>
    <col min="13433" max="13433" width="6.25" style="110" customWidth="1"/>
    <col min="13434" max="13434" width="25.875" style="110" customWidth="1"/>
    <col min="13435" max="13435" width="8.875" style="110" customWidth="1"/>
    <col min="13436" max="13436" width="12.75" style="110" customWidth="1"/>
    <col min="13437" max="13437" width="12.25" style="110" customWidth="1"/>
    <col min="13438" max="13438" width="11.5" style="110" customWidth="1"/>
    <col min="13439" max="13439" width="18.625" style="110" customWidth="1"/>
    <col min="13440" max="13440" width="17" style="110" customWidth="1"/>
    <col min="13441" max="13441" width="14.75" style="110" customWidth="1"/>
    <col min="13442" max="13445" width="9" style="110"/>
    <col min="13446" max="13446" width="13.75" style="110" bestFit="1" customWidth="1"/>
    <col min="13447" max="13688" width="9" style="110"/>
    <col min="13689" max="13689" width="6.25" style="110" customWidth="1"/>
    <col min="13690" max="13690" width="25.875" style="110" customWidth="1"/>
    <col min="13691" max="13691" width="8.875" style="110" customWidth="1"/>
    <col min="13692" max="13692" width="12.75" style="110" customWidth="1"/>
    <col min="13693" max="13693" width="12.25" style="110" customWidth="1"/>
    <col min="13694" max="13694" width="11.5" style="110" customWidth="1"/>
    <col min="13695" max="13695" width="18.625" style="110" customWidth="1"/>
    <col min="13696" max="13696" width="17" style="110" customWidth="1"/>
    <col min="13697" max="13697" width="14.75" style="110" customWidth="1"/>
    <col min="13698" max="13701" width="9" style="110"/>
    <col min="13702" max="13702" width="13.75" style="110" bestFit="1" customWidth="1"/>
    <col min="13703" max="13944" width="9" style="110"/>
    <col min="13945" max="13945" width="6.25" style="110" customWidth="1"/>
    <col min="13946" max="13946" width="25.875" style="110" customWidth="1"/>
    <col min="13947" max="13947" width="8.875" style="110" customWidth="1"/>
    <col min="13948" max="13948" width="12.75" style="110" customWidth="1"/>
    <col min="13949" max="13949" width="12.25" style="110" customWidth="1"/>
    <col min="13950" max="13950" width="11.5" style="110" customWidth="1"/>
    <col min="13951" max="13951" width="18.625" style="110" customWidth="1"/>
    <col min="13952" max="13952" width="17" style="110" customWidth="1"/>
    <col min="13953" max="13953" width="14.75" style="110" customWidth="1"/>
    <col min="13954" max="13957" width="9" style="110"/>
    <col min="13958" max="13958" width="13.75" style="110" bestFit="1" customWidth="1"/>
    <col min="13959" max="14200" width="9" style="110"/>
    <col min="14201" max="14201" width="6.25" style="110" customWidth="1"/>
    <col min="14202" max="14202" width="25.875" style="110" customWidth="1"/>
    <col min="14203" max="14203" width="8.875" style="110" customWidth="1"/>
    <col min="14204" max="14204" width="12.75" style="110" customWidth="1"/>
    <col min="14205" max="14205" width="12.25" style="110" customWidth="1"/>
    <col min="14206" max="14206" width="11.5" style="110" customWidth="1"/>
    <col min="14207" max="14207" width="18.625" style="110" customWidth="1"/>
    <col min="14208" max="14208" width="17" style="110" customWidth="1"/>
    <col min="14209" max="14209" width="14.75" style="110" customWidth="1"/>
    <col min="14210" max="14213" width="9" style="110"/>
    <col min="14214" max="14214" width="13.75" style="110" bestFit="1" customWidth="1"/>
    <col min="14215" max="14456" width="9" style="110"/>
    <col min="14457" max="14457" width="6.25" style="110" customWidth="1"/>
    <col min="14458" max="14458" width="25.875" style="110" customWidth="1"/>
    <col min="14459" max="14459" width="8.875" style="110" customWidth="1"/>
    <col min="14460" max="14460" width="12.75" style="110" customWidth="1"/>
    <col min="14461" max="14461" width="12.25" style="110" customWidth="1"/>
    <col min="14462" max="14462" width="11.5" style="110" customWidth="1"/>
    <col min="14463" max="14463" width="18.625" style="110" customWidth="1"/>
    <col min="14464" max="14464" width="17" style="110" customWidth="1"/>
    <col min="14465" max="14465" width="14.75" style="110" customWidth="1"/>
    <col min="14466" max="14469" width="9" style="110"/>
    <col min="14470" max="14470" width="13.75" style="110" bestFit="1" customWidth="1"/>
    <col min="14471" max="14712" width="9" style="110"/>
    <col min="14713" max="14713" width="6.25" style="110" customWidth="1"/>
    <col min="14714" max="14714" width="25.875" style="110" customWidth="1"/>
    <col min="14715" max="14715" width="8.875" style="110" customWidth="1"/>
    <col min="14716" max="14716" width="12.75" style="110" customWidth="1"/>
    <col min="14717" max="14717" width="12.25" style="110" customWidth="1"/>
    <col min="14718" max="14718" width="11.5" style="110" customWidth="1"/>
    <col min="14719" max="14719" width="18.625" style="110" customWidth="1"/>
    <col min="14720" max="14720" width="17" style="110" customWidth="1"/>
    <col min="14721" max="14721" width="14.75" style="110" customWidth="1"/>
    <col min="14722" max="14725" width="9" style="110"/>
    <col min="14726" max="14726" width="13.75" style="110" bestFit="1" customWidth="1"/>
    <col min="14727" max="14968" width="9" style="110"/>
    <col min="14969" max="14969" width="6.25" style="110" customWidth="1"/>
    <col min="14970" max="14970" width="25.875" style="110" customWidth="1"/>
    <col min="14971" max="14971" width="8.875" style="110" customWidth="1"/>
    <col min="14972" max="14972" width="12.75" style="110" customWidth="1"/>
    <col min="14973" max="14973" width="12.25" style="110" customWidth="1"/>
    <col min="14974" max="14974" width="11.5" style="110" customWidth="1"/>
    <col min="14975" max="14975" width="18.625" style="110" customWidth="1"/>
    <col min="14976" max="14976" width="17" style="110" customWidth="1"/>
    <col min="14977" max="14977" width="14.75" style="110" customWidth="1"/>
    <col min="14978" max="14981" width="9" style="110"/>
    <col min="14982" max="14982" width="13.75" style="110" bestFit="1" customWidth="1"/>
    <col min="14983" max="15224" width="9" style="110"/>
    <col min="15225" max="15225" width="6.25" style="110" customWidth="1"/>
    <col min="15226" max="15226" width="25.875" style="110" customWidth="1"/>
    <col min="15227" max="15227" width="8.875" style="110" customWidth="1"/>
    <col min="15228" max="15228" width="12.75" style="110" customWidth="1"/>
    <col min="15229" max="15229" width="12.25" style="110" customWidth="1"/>
    <col min="15230" max="15230" width="11.5" style="110" customWidth="1"/>
    <col min="15231" max="15231" width="18.625" style="110" customWidth="1"/>
    <col min="15232" max="15232" width="17" style="110" customWidth="1"/>
    <col min="15233" max="15233" width="14.75" style="110" customWidth="1"/>
    <col min="15234" max="15237" width="9" style="110"/>
    <col min="15238" max="15238" width="13.75" style="110" bestFit="1" customWidth="1"/>
    <col min="15239" max="15480" width="9" style="110"/>
    <col min="15481" max="15481" width="6.25" style="110" customWidth="1"/>
    <col min="15482" max="15482" width="25.875" style="110" customWidth="1"/>
    <col min="15483" max="15483" width="8.875" style="110" customWidth="1"/>
    <col min="15484" max="15484" width="12.75" style="110" customWidth="1"/>
    <col min="15485" max="15485" width="12.25" style="110" customWidth="1"/>
    <col min="15486" max="15486" width="11.5" style="110" customWidth="1"/>
    <col min="15487" max="15487" width="18.625" style="110" customWidth="1"/>
    <col min="15488" max="15488" width="17" style="110" customWidth="1"/>
    <col min="15489" max="15489" width="14.75" style="110" customWidth="1"/>
    <col min="15490" max="15493" width="9" style="110"/>
    <col min="15494" max="15494" width="13.75" style="110" bestFit="1" customWidth="1"/>
    <col min="15495" max="15736" width="9" style="110"/>
    <col min="15737" max="15737" width="6.25" style="110" customWidth="1"/>
    <col min="15738" max="15738" width="25.875" style="110" customWidth="1"/>
    <col min="15739" max="15739" width="8.875" style="110" customWidth="1"/>
    <col min="15740" max="15740" width="12.75" style="110" customWidth="1"/>
    <col min="15741" max="15741" width="12.25" style="110" customWidth="1"/>
    <col min="15742" max="15742" width="11.5" style="110" customWidth="1"/>
    <col min="15743" max="15743" width="18.625" style="110" customWidth="1"/>
    <col min="15744" max="15744" width="17" style="110" customWidth="1"/>
    <col min="15745" max="15745" width="14.75" style="110" customWidth="1"/>
    <col min="15746" max="15749" width="9" style="110"/>
    <col min="15750" max="15750" width="13.75" style="110" bestFit="1" customWidth="1"/>
    <col min="15751" max="16384" width="9" style="110"/>
  </cols>
  <sheetData>
    <row r="1" spans="1:13" ht="35.1" customHeight="1" x14ac:dyDescent="0.25">
      <c r="A1" s="166" t="s">
        <v>276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3" s="138" customFormat="1" ht="56.25" customHeight="1" x14ac:dyDescent="0.25">
      <c r="A2" s="173" t="s">
        <v>18</v>
      </c>
      <c r="B2" s="173" t="s">
        <v>27</v>
      </c>
      <c r="C2" s="173" t="s">
        <v>94</v>
      </c>
      <c r="D2" s="173" t="s">
        <v>244</v>
      </c>
      <c r="E2" s="173"/>
      <c r="F2" s="173"/>
      <c r="G2" s="173"/>
      <c r="H2" s="173" t="s">
        <v>246</v>
      </c>
      <c r="I2" s="173" t="s">
        <v>247</v>
      </c>
      <c r="J2" s="173" t="s">
        <v>253</v>
      </c>
      <c r="K2" s="173" t="s">
        <v>254</v>
      </c>
      <c r="L2" s="173" t="s">
        <v>20</v>
      </c>
      <c r="M2" s="174" t="s">
        <v>278</v>
      </c>
    </row>
    <row r="3" spans="1:13" s="138" customFormat="1" ht="35.1" customHeight="1" x14ac:dyDescent="0.25">
      <c r="A3" s="173"/>
      <c r="B3" s="173"/>
      <c r="C3" s="173"/>
      <c r="D3" s="147" t="s">
        <v>257</v>
      </c>
      <c r="E3" s="147" t="s">
        <v>258</v>
      </c>
      <c r="F3" s="147" t="s">
        <v>271</v>
      </c>
      <c r="G3" s="147" t="s">
        <v>245</v>
      </c>
      <c r="H3" s="173"/>
      <c r="I3" s="173"/>
      <c r="J3" s="173"/>
      <c r="K3" s="173"/>
      <c r="L3" s="173"/>
      <c r="M3" s="174"/>
    </row>
    <row r="4" spans="1:13" s="119" customFormat="1" ht="35.1" customHeight="1" x14ac:dyDescent="0.25">
      <c r="A4" s="150">
        <v>1</v>
      </c>
      <c r="B4" s="148" t="s">
        <v>169</v>
      </c>
      <c r="C4" s="150" t="s">
        <v>168</v>
      </c>
      <c r="D4" s="151"/>
      <c r="E4" s="151"/>
      <c r="F4" s="151">
        <v>350</v>
      </c>
      <c r="G4" s="150">
        <v>350</v>
      </c>
      <c r="H4" s="150">
        <v>99.29</v>
      </c>
      <c r="I4" s="150">
        <v>250</v>
      </c>
      <c r="J4" s="152">
        <f t="shared" ref="J4:J13" si="0">H4/G4%</f>
        <v>28.368571428571432</v>
      </c>
      <c r="K4" s="152">
        <f t="shared" ref="K4:K13" si="1">I4/G4%</f>
        <v>71.428571428571431</v>
      </c>
      <c r="L4" s="149" t="s">
        <v>274</v>
      </c>
      <c r="M4" s="175" t="s">
        <v>272</v>
      </c>
    </row>
    <row r="5" spans="1:13" s="120" customFormat="1" ht="35.1" customHeight="1" x14ac:dyDescent="0.25">
      <c r="A5" s="150">
        <v>2</v>
      </c>
      <c r="B5" s="148" t="s">
        <v>173</v>
      </c>
      <c r="C5" s="150" t="s">
        <v>97</v>
      </c>
      <c r="D5" s="150">
        <v>42</v>
      </c>
      <c r="E5" s="150">
        <v>42</v>
      </c>
      <c r="F5" s="150"/>
      <c r="G5" s="150">
        <v>42</v>
      </c>
      <c r="H5" s="150">
        <v>39</v>
      </c>
      <c r="I5" s="150">
        <v>39.42</v>
      </c>
      <c r="J5" s="152">
        <f t="shared" si="0"/>
        <v>92.857142857142861</v>
      </c>
      <c r="K5" s="152">
        <f t="shared" si="1"/>
        <v>93.857142857142861</v>
      </c>
      <c r="L5" s="149" t="s">
        <v>274</v>
      </c>
      <c r="M5" s="175"/>
    </row>
    <row r="6" spans="1:13" s="127" customFormat="1" ht="30" x14ac:dyDescent="0.25">
      <c r="A6" s="150">
        <v>3</v>
      </c>
      <c r="B6" s="148" t="s">
        <v>184</v>
      </c>
      <c r="C6" s="150" t="s">
        <v>24</v>
      </c>
      <c r="D6" s="150">
        <v>2</v>
      </c>
      <c r="E6" s="150">
        <v>2</v>
      </c>
      <c r="F6" s="150">
        <v>2.4500000000000002</v>
      </c>
      <c r="G6" s="150">
        <v>2.4500000000000002</v>
      </c>
      <c r="H6" s="150"/>
      <c r="I6" s="150">
        <v>1.2</v>
      </c>
      <c r="J6" s="152">
        <f t="shared" si="0"/>
        <v>0</v>
      </c>
      <c r="K6" s="152">
        <f t="shared" si="1"/>
        <v>48.979591836734691</v>
      </c>
      <c r="L6" s="149" t="s">
        <v>274</v>
      </c>
      <c r="M6" s="175"/>
    </row>
    <row r="7" spans="1:13" s="119" customFormat="1" ht="37.5" x14ac:dyDescent="0.25">
      <c r="A7" s="150">
        <v>4</v>
      </c>
      <c r="B7" s="148" t="s">
        <v>185</v>
      </c>
      <c r="C7" s="150" t="s">
        <v>24</v>
      </c>
      <c r="D7" s="150">
        <v>65</v>
      </c>
      <c r="E7" s="150">
        <v>65</v>
      </c>
      <c r="F7" s="150">
        <v>60</v>
      </c>
      <c r="G7" s="150">
        <v>60</v>
      </c>
      <c r="H7" s="150">
        <v>9.85</v>
      </c>
      <c r="I7" s="150">
        <v>60</v>
      </c>
      <c r="J7" s="152">
        <f t="shared" si="0"/>
        <v>16.416666666666668</v>
      </c>
      <c r="K7" s="152">
        <f t="shared" si="1"/>
        <v>100</v>
      </c>
      <c r="L7" s="149" t="s">
        <v>273</v>
      </c>
      <c r="M7" s="175"/>
    </row>
    <row r="8" spans="1:13" s="119" customFormat="1" ht="45" x14ac:dyDescent="0.25">
      <c r="A8" s="150">
        <v>5</v>
      </c>
      <c r="B8" s="148" t="s">
        <v>186</v>
      </c>
      <c r="C8" s="150" t="s">
        <v>24</v>
      </c>
      <c r="D8" s="150">
        <v>71.8</v>
      </c>
      <c r="E8" s="150">
        <v>71.8</v>
      </c>
      <c r="F8" s="150"/>
      <c r="G8" s="150">
        <v>71.8</v>
      </c>
      <c r="H8" s="150">
        <v>54.91</v>
      </c>
      <c r="I8" s="150">
        <v>57.31</v>
      </c>
      <c r="J8" s="152">
        <f t="shared" si="0"/>
        <v>76.476323119777163</v>
      </c>
      <c r="K8" s="152">
        <f t="shared" si="1"/>
        <v>79.818941504178284</v>
      </c>
      <c r="L8" s="149" t="s">
        <v>274</v>
      </c>
      <c r="M8" s="145" t="s">
        <v>279</v>
      </c>
    </row>
    <row r="9" spans="1:13" s="120" customFormat="1" ht="112.5" x14ac:dyDescent="0.3">
      <c r="A9" s="150">
        <v>6</v>
      </c>
      <c r="B9" s="153" t="s">
        <v>277</v>
      </c>
      <c r="C9" s="150" t="s">
        <v>24</v>
      </c>
      <c r="D9" s="150"/>
      <c r="E9" s="150"/>
      <c r="F9" s="150">
        <v>55</v>
      </c>
      <c r="G9" s="150">
        <v>55</v>
      </c>
      <c r="H9" s="150">
        <v>0</v>
      </c>
      <c r="I9" s="150">
        <v>55</v>
      </c>
      <c r="J9" s="152">
        <f t="shared" si="0"/>
        <v>0</v>
      </c>
      <c r="K9" s="152">
        <f t="shared" si="1"/>
        <v>99.999999999999986</v>
      </c>
      <c r="L9" s="64" t="s">
        <v>275</v>
      </c>
      <c r="M9" s="85" t="s">
        <v>280</v>
      </c>
    </row>
    <row r="10" spans="1:13" s="121" customFormat="1" ht="54" customHeight="1" x14ac:dyDescent="0.25">
      <c r="A10" s="150">
        <v>7</v>
      </c>
      <c r="B10" s="148" t="s">
        <v>209</v>
      </c>
      <c r="C10" s="150" t="s">
        <v>96</v>
      </c>
      <c r="D10" s="150" t="s">
        <v>96</v>
      </c>
      <c r="E10" s="150" t="s">
        <v>96</v>
      </c>
      <c r="F10" s="150"/>
      <c r="G10" s="150" t="s">
        <v>96</v>
      </c>
      <c r="H10" s="150" t="s">
        <v>267</v>
      </c>
      <c r="I10" s="150" t="s">
        <v>267</v>
      </c>
      <c r="J10" s="152"/>
      <c r="K10" s="152"/>
      <c r="L10" s="149" t="s">
        <v>274</v>
      </c>
      <c r="M10" s="85" t="s">
        <v>282</v>
      </c>
    </row>
    <row r="11" spans="1:13" s="131" customFormat="1" ht="35.1" customHeight="1" x14ac:dyDescent="0.25">
      <c r="A11" s="150">
        <v>8</v>
      </c>
      <c r="B11" s="148" t="s">
        <v>210</v>
      </c>
      <c r="C11" s="150" t="s">
        <v>24</v>
      </c>
      <c r="D11" s="150"/>
      <c r="E11" s="150"/>
      <c r="F11" s="150">
        <v>100</v>
      </c>
      <c r="G11" s="150">
        <v>100</v>
      </c>
      <c r="H11" s="150">
        <f>4/5*100</f>
        <v>80</v>
      </c>
      <c r="I11" s="150">
        <v>80</v>
      </c>
      <c r="J11" s="152">
        <f t="shared" si="0"/>
        <v>80</v>
      </c>
      <c r="K11" s="152">
        <f t="shared" si="1"/>
        <v>80</v>
      </c>
      <c r="L11" s="149" t="s">
        <v>274</v>
      </c>
      <c r="M11" s="145" t="s">
        <v>281</v>
      </c>
    </row>
    <row r="12" spans="1:13" s="121" customFormat="1" ht="58.5" customHeight="1" x14ac:dyDescent="0.3">
      <c r="A12" s="150">
        <v>9</v>
      </c>
      <c r="B12" s="156" t="s">
        <v>215</v>
      </c>
      <c r="C12" s="150" t="s">
        <v>24</v>
      </c>
      <c r="D12" s="150">
        <v>95</v>
      </c>
      <c r="E12" s="150">
        <v>95</v>
      </c>
      <c r="F12" s="150">
        <v>95</v>
      </c>
      <c r="G12" s="150">
        <v>95</v>
      </c>
      <c r="H12" s="150">
        <v>73.900000000000006</v>
      </c>
      <c r="I12" s="150">
        <v>80</v>
      </c>
      <c r="J12" s="152">
        <f t="shared" si="0"/>
        <v>77.789473684210535</v>
      </c>
      <c r="K12" s="152">
        <f t="shared" si="1"/>
        <v>84.21052631578948</v>
      </c>
      <c r="L12" s="149" t="s">
        <v>274</v>
      </c>
      <c r="M12" s="176" t="s">
        <v>279</v>
      </c>
    </row>
    <row r="13" spans="1:13" s="121" customFormat="1" ht="31.5" x14ac:dyDescent="0.25">
      <c r="A13" s="150">
        <v>10</v>
      </c>
      <c r="B13" s="148" t="s">
        <v>216</v>
      </c>
      <c r="C13" s="150" t="s">
        <v>24</v>
      </c>
      <c r="D13" s="150">
        <v>85</v>
      </c>
      <c r="E13" s="150">
        <v>85</v>
      </c>
      <c r="F13" s="150">
        <v>60</v>
      </c>
      <c r="G13" s="150">
        <v>60</v>
      </c>
      <c r="H13" s="150">
        <v>60</v>
      </c>
      <c r="I13" s="150">
        <v>60</v>
      </c>
      <c r="J13" s="152">
        <f t="shared" si="0"/>
        <v>100</v>
      </c>
      <c r="K13" s="152">
        <f t="shared" si="1"/>
        <v>100</v>
      </c>
      <c r="L13" s="64" t="s">
        <v>273</v>
      </c>
      <c r="M13" s="176"/>
    </row>
    <row r="14" spans="1:13" s="131" customFormat="1" ht="35.1" customHeight="1" x14ac:dyDescent="0.25">
      <c r="A14" s="133"/>
      <c r="L14" s="112"/>
      <c r="M14" s="115"/>
    </row>
    <row r="15" spans="1:13" s="112" customFormat="1" ht="35.1" customHeight="1" x14ac:dyDescent="0.25">
      <c r="M15" s="115"/>
    </row>
    <row r="16" spans="1:13" s="112" customFormat="1" ht="35.1" customHeight="1" x14ac:dyDescent="0.25">
      <c r="M16" s="115"/>
    </row>
    <row r="17" spans="12:13" s="112" customFormat="1" ht="27.75" customHeight="1" x14ac:dyDescent="0.25">
      <c r="M17" s="115"/>
    </row>
    <row r="18" spans="12:13" s="120" customFormat="1" ht="39.75" customHeight="1" x14ac:dyDescent="0.25">
      <c r="M18" s="154"/>
    </row>
    <row r="19" spans="12:13" s="120" customFormat="1" ht="27.75" customHeight="1" x14ac:dyDescent="0.25">
      <c r="M19" s="154"/>
    </row>
    <row r="20" spans="12:13" s="120" customFormat="1" ht="27.75" customHeight="1" x14ac:dyDescent="0.25">
      <c r="M20" s="154"/>
    </row>
    <row r="21" spans="12:13" s="131" customFormat="1" ht="27.75" customHeight="1" x14ac:dyDescent="0.25">
      <c r="L21" s="112"/>
      <c r="M21" s="115"/>
    </row>
    <row r="22" spans="12:13" s="134" customFormat="1" ht="27.75" customHeight="1" x14ac:dyDescent="0.25">
      <c r="M22" s="155"/>
    </row>
    <row r="23" spans="12:13" s="134" customFormat="1" ht="27.75" customHeight="1" x14ac:dyDescent="0.25">
      <c r="M23" s="155"/>
    </row>
    <row r="24" spans="12:13" s="131" customFormat="1" ht="36.75" customHeight="1" x14ac:dyDescent="0.25">
      <c r="L24" s="112"/>
      <c r="M24" s="115"/>
    </row>
    <row r="25" spans="12:13" s="121" customFormat="1" ht="42.75" customHeight="1" x14ac:dyDescent="0.25">
      <c r="L25" s="120"/>
      <c r="M25" s="154"/>
    </row>
    <row r="26" spans="12:13" s="121" customFormat="1" ht="45" customHeight="1" x14ac:dyDescent="0.25">
      <c r="L26" s="120"/>
      <c r="M26" s="154"/>
    </row>
    <row r="27" spans="12:13" s="121" customFormat="1" ht="27.75" customHeight="1" x14ac:dyDescent="0.25">
      <c r="L27" s="120"/>
      <c r="M27" s="154"/>
    </row>
    <row r="28" spans="12:13" s="121" customFormat="1" ht="27.75" customHeight="1" x14ac:dyDescent="0.25">
      <c r="L28" s="120"/>
      <c r="M28" s="154"/>
    </row>
  </sheetData>
  <mergeCells count="13">
    <mergeCell ref="L2:L3"/>
    <mergeCell ref="M2:M3"/>
    <mergeCell ref="M4:M7"/>
    <mergeCell ref="M12:M13"/>
    <mergeCell ref="A2:A3"/>
    <mergeCell ref="C2:C3"/>
    <mergeCell ref="B2:B3"/>
    <mergeCell ref="A1:K1"/>
    <mergeCell ref="D2:G2"/>
    <mergeCell ref="H2:H3"/>
    <mergeCell ref="I2:I3"/>
    <mergeCell ref="J2:J3"/>
    <mergeCell ref="K2:K3"/>
  </mergeCells>
  <pageMargins left="0.33" right="0.2" top="0.52" bottom="0.41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zoomScale="91" zoomScaleNormal="91" workbookViewId="0">
      <pane ySplit="4" topLeftCell="A62" activePane="bottomLeft" state="frozen"/>
      <selection pane="bottomLeft" activeCell="J68" sqref="J68"/>
    </sheetView>
  </sheetViews>
  <sheetFormatPr defaultColWidth="9" defaultRowHeight="22.5" customHeight="1" x14ac:dyDescent="0.25"/>
  <cols>
    <col min="1" max="1" width="5.625" style="3" customWidth="1"/>
    <col min="2" max="2" width="49.5" style="3" customWidth="1"/>
    <col min="3" max="6" width="12.25" style="3" customWidth="1"/>
    <col min="7" max="13" width="12.25" style="41" customWidth="1"/>
    <col min="14" max="14" width="9.5" style="42" customWidth="1"/>
    <col min="15" max="16384" width="9" style="3"/>
  </cols>
  <sheetData>
    <row r="1" spans="1:14" ht="22.5" customHeight="1" x14ac:dyDescent="0.25">
      <c r="A1" s="178" t="s">
        <v>91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</row>
    <row r="2" spans="1:14" ht="27" customHeight="1" x14ac:dyDescent="0.25">
      <c r="A2" s="177" t="s">
        <v>250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</row>
    <row r="3" spans="1:14" ht="15.6" customHeight="1" x14ac:dyDescent="0.25">
      <c r="A3" s="180" t="s">
        <v>0</v>
      </c>
      <c r="B3" s="180" t="s">
        <v>27</v>
      </c>
      <c r="C3" s="180" t="s">
        <v>19</v>
      </c>
      <c r="D3" s="51"/>
      <c r="E3" s="51"/>
      <c r="F3" s="179" t="s">
        <v>259</v>
      </c>
      <c r="G3" s="179"/>
      <c r="H3" s="181" t="s">
        <v>246</v>
      </c>
      <c r="I3" s="181" t="s">
        <v>247</v>
      </c>
      <c r="J3" s="182" t="s">
        <v>253</v>
      </c>
      <c r="K3" s="182" t="s">
        <v>254</v>
      </c>
      <c r="L3" s="181" t="s">
        <v>248</v>
      </c>
      <c r="M3" s="181" t="s">
        <v>249</v>
      </c>
      <c r="N3" s="180" t="s">
        <v>20</v>
      </c>
    </row>
    <row r="4" spans="1:14" ht="48" customHeight="1" x14ac:dyDescent="0.25">
      <c r="A4" s="180"/>
      <c r="B4" s="180"/>
      <c r="C4" s="180"/>
      <c r="D4" s="51" t="s">
        <v>260</v>
      </c>
      <c r="E4" s="51" t="s">
        <v>261</v>
      </c>
      <c r="F4" s="51" t="s">
        <v>251</v>
      </c>
      <c r="G4" s="105" t="s">
        <v>252</v>
      </c>
      <c r="H4" s="181"/>
      <c r="I4" s="181"/>
      <c r="J4" s="183"/>
      <c r="K4" s="183"/>
      <c r="L4" s="181"/>
      <c r="M4" s="181"/>
      <c r="N4" s="180"/>
    </row>
    <row r="5" spans="1:14" ht="25.5" customHeight="1" x14ac:dyDescent="0.25">
      <c r="A5" s="106" t="s">
        <v>28</v>
      </c>
      <c r="B5" s="107" t="s">
        <v>29</v>
      </c>
      <c r="C5" s="103"/>
      <c r="D5" s="103"/>
      <c r="E5" s="103"/>
      <c r="F5" s="103"/>
      <c r="G5" s="104"/>
      <c r="H5" s="104"/>
      <c r="I5" s="104"/>
      <c r="J5" s="104"/>
      <c r="K5" s="104"/>
      <c r="L5" s="104"/>
      <c r="M5" s="104"/>
      <c r="N5" s="108"/>
    </row>
    <row r="6" spans="1:14" ht="18.75" customHeight="1" x14ac:dyDescent="0.25">
      <c r="A6" s="4">
        <v>1</v>
      </c>
      <c r="B6" s="5" t="s">
        <v>64</v>
      </c>
      <c r="C6" s="7"/>
      <c r="D6" s="7"/>
      <c r="E6" s="7"/>
      <c r="F6" s="7"/>
      <c r="G6" s="8"/>
      <c r="H6" s="8"/>
      <c r="I6" s="8"/>
      <c r="J6" s="8"/>
      <c r="K6" s="8"/>
      <c r="L6" s="8"/>
      <c r="M6" s="8"/>
      <c r="N6" s="9"/>
    </row>
    <row r="7" spans="1:14" ht="18.75" customHeight="1" x14ac:dyDescent="0.25">
      <c r="A7" s="4" t="s">
        <v>23</v>
      </c>
      <c r="B7" s="5" t="s">
        <v>21</v>
      </c>
      <c r="C7" s="4" t="s">
        <v>22</v>
      </c>
      <c r="D7" s="4"/>
      <c r="E7" s="4"/>
      <c r="F7" s="4"/>
      <c r="G7" s="10">
        <f>G8+G9</f>
        <v>3055.6895</v>
      </c>
      <c r="H7" s="10">
        <f t="shared" ref="H7:N7" si="0">H8+H9</f>
        <v>1780.83</v>
      </c>
      <c r="I7" s="10">
        <f t="shared" si="0"/>
        <v>3059.5205000000001</v>
      </c>
      <c r="J7" s="10">
        <f>H7/G7%</f>
        <v>58.279154344706811</v>
      </c>
      <c r="K7" s="10">
        <f>I7/G7%</f>
        <v>100.12537268593553</v>
      </c>
      <c r="L7" s="10">
        <f t="shared" si="0"/>
        <v>0</v>
      </c>
      <c r="M7" s="10">
        <f t="shared" si="0"/>
        <v>0</v>
      </c>
      <c r="N7" s="10">
        <f t="shared" si="0"/>
        <v>0</v>
      </c>
    </row>
    <row r="8" spans="1:14" ht="18.75" customHeight="1" x14ac:dyDescent="0.25">
      <c r="A8" s="4" t="s">
        <v>23</v>
      </c>
      <c r="B8" s="12" t="s">
        <v>65</v>
      </c>
      <c r="C8" s="13" t="s">
        <v>22</v>
      </c>
      <c r="D8" s="13"/>
      <c r="E8" s="13"/>
      <c r="F8" s="13"/>
      <c r="G8" s="14">
        <f>G14</f>
        <v>2095.2159999999999</v>
      </c>
      <c r="H8" s="14">
        <f t="shared" ref="H8:N8" si="1">H14</f>
        <v>1097.28</v>
      </c>
      <c r="I8" s="14">
        <f t="shared" si="1"/>
        <v>2099.047</v>
      </c>
      <c r="J8" s="10">
        <f t="shared" ref="J8:J71" si="2">H8/G8%</f>
        <v>52.370734091377692</v>
      </c>
      <c r="K8" s="10">
        <f t="shared" ref="K8:K71" si="3">I8/G8%</f>
        <v>100.18284511000299</v>
      </c>
      <c r="L8" s="14">
        <f t="shared" si="1"/>
        <v>0</v>
      </c>
      <c r="M8" s="14">
        <f t="shared" si="1"/>
        <v>0</v>
      </c>
      <c r="N8" s="14">
        <f t="shared" si="1"/>
        <v>0</v>
      </c>
    </row>
    <row r="9" spans="1:14" ht="18.75" customHeight="1" x14ac:dyDescent="0.25">
      <c r="A9" s="4" t="s">
        <v>23</v>
      </c>
      <c r="B9" s="12" t="s">
        <v>66</v>
      </c>
      <c r="C9" s="13" t="s">
        <v>22</v>
      </c>
      <c r="D9" s="13"/>
      <c r="E9" s="13"/>
      <c r="F9" s="13"/>
      <c r="G9" s="14">
        <f>G26</f>
        <v>960.47349999999994</v>
      </c>
      <c r="H9" s="14">
        <f t="shared" ref="H9:N9" si="4">H26</f>
        <v>683.55</v>
      </c>
      <c r="I9" s="14">
        <f t="shared" si="4"/>
        <v>960.47349999999994</v>
      </c>
      <c r="J9" s="10">
        <f t="shared" si="2"/>
        <v>71.168022855393716</v>
      </c>
      <c r="K9" s="10">
        <f t="shared" si="3"/>
        <v>100</v>
      </c>
      <c r="L9" s="14">
        <f t="shared" si="4"/>
        <v>0</v>
      </c>
      <c r="M9" s="14">
        <f t="shared" si="4"/>
        <v>0</v>
      </c>
      <c r="N9" s="14">
        <f t="shared" si="4"/>
        <v>0</v>
      </c>
    </row>
    <row r="10" spans="1:14" ht="39.6" customHeight="1" x14ac:dyDescent="0.25">
      <c r="A10" s="4" t="s">
        <v>23</v>
      </c>
      <c r="B10" s="12" t="s">
        <v>67</v>
      </c>
      <c r="C10" s="15" t="s">
        <v>68</v>
      </c>
      <c r="D10" s="15">
        <v>530</v>
      </c>
      <c r="E10" s="15">
        <v>530</v>
      </c>
      <c r="F10" s="15"/>
      <c r="G10" s="14" t="s">
        <v>31</v>
      </c>
      <c r="H10" s="14"/>
      <c r="I10" s="14"/>
      <c r="J10" s="10"/>
      <c r="K10" s="10"/>
      <c r="L10" s="14"/>
      <c r="M10" s="14"/>
      <c r="N10" s="11"/>
    </row>
    <row r="11" spans="1:14" ht="18.75" customHeight="1" x14ac:dyDescent="0.25">
      <c r="A11" s="9" t="s">
        <v>32</v>
      </c>
      <c r="B11" s="16" t="s">
        <v>33</v>
      </c>
      <c r="C11" s="9"/>
      <c r="D11" s="9"/>
      <c r="E11" s="9"/>
      <c r="F11" s="9"/>
      <c r="G11" s="17"/>
      <c r="H11" s="17"/>
      <c r="I11" s="17"/>
      <c r="J11" s="10"/>
      <c r="K11" s="10"/>
      <c r="L11" s="17"/>
      <c r="M11" s="17"/>
      <c r="N11" s="18"/>
    </row>
    <row r="12" spans="1:14" ht="18.75" customHeight="1" x14ac:dyDescent="0.25">
      <c r="A12" s="4" t="s">
        <v>23</v>
      </c>
      <c r="B12" s="5" t="s">
        <v>42</v>
      </c>
      <c r="C12" s="4" t="s">
        <v>30</v>
      </c>
      <c r="D12" s="4"/>
      <c r="E12" s="4"/>
      <c r="F12" s="4"/>
      <c r="G12" s="10">
        <f>G16+G20</f>
        <v>392.9799999999999</v>
      </c>
      <c r="H12" s="10">
        <f t="shared" ref="H12:N12" si="5">H16+H20</f>
        <v>188.54</v>
      </c>
      <c r="I12" s="10">
        <f t="shared" si="5"/>
        <v>392.98</v>
      </c>
      <c r="J12" s="10">
        <f t="shared" si="2"/>
        <v>47.976996284798219</v>
      </c>
      <c r="K12" s="10">
        <f t="shared" si="3"/>
        <v>100.00000000000003</v>
      </c>
      <c r="L12" s="10">
        <f t="shared" si="5"/>
        <v>0</v>
      </c>
      <c r="M12" s="10">
        <f t="shared" si="5"/>
        <v>0</v>
      </c>
      <c r="N12" s="10">
        <f t="shared" si="5"/>
        <v>0</v>
      </c>
    </row>
    <row r="13" spans="1:14" ht="18.75" customHeight="1" x14ac:dyDescent="0.25">
      <c r="A13" s="13" t="s">
        <v>23</v>
      </c>
      <c r="B13" s="12" t="s">
        <v>35</v>
      </c>
      <c r="C13" s="13" t="s">
        <v>36</v>
      </c>
      <c r="D13" s="13"/>
      <c r="E13" s="13"/>
      <c r="F13" s="13"/>
      <c r="G13" s="14">
        <f>G14/G12*10</f>
        <v>53.316097511323747</v>
      </c>
      <c r="H13" s="14">
        <f t="shared" ref="H13:I13" si="6">H14/H12*10</f>
        <v>58.198790707542173</v>
      </c>
      <c r="I13" s="14">
        <f t="shared" si="6"/>
        <v>53.4135833884676</v>
      </c>
      <c r="J13" s="10">
        <f t="shared" si="2"/>
        <v>109.15800935201868</v>
      </c>
      <c r="K13" s="10">
        <f t="shared" si="3"/>
        <v>100.18284511000294</v>
      </c>
      <c r="L13" s="14"/>
      <c r="M13" s="14"/>
      <c r="N13" s="14"/>
    </row>
    <row r="14" spans="1:14" ht="18.75" customHeight="1" x14ac:dyDescent="0.25">
      <c r="A14" s="13" t="s">
        <v>23</v>
      </c>
      <c r="B14" s="12" t="s">
        <v>37</v>
      </c>
      <c r="C14" s="13" t="s">
        <v>22</v>
      </c>
      <c r="D14" s="13"/>
      <c r="E14" s="13"/>
      <c r="F14" s="13"/>
      <c r="G14" s="19">
        <f>G18+G22</f>
        <v>2095.2159999999999</v>
      </c>
      <c r="H14" s="19">
        <f t="shared" ref="H14:N14" si="7">H18+H22</f>
        <v>1097.28</v>
      </c>
      <c r="I14" s="19">
        <f t="shared" si="7"/>
        <v>2099.047</v>
      </c>
      <c r="J14" s="10">
        <f t="shared" si="2"/>
        <v>52.370734091377692</v>
      </c>
      <c r="K14" s="10">
        <f t="shared" si="3"/>
        <v>100.18284511000299</v>
      </c>
      <c r="L14" s="19">
        <f t="shared" si="7"/>
        <v>0</v>
      </c>
      <c r="M14" s="19">
        <f t="shared" si="7"/>
        <v>0</v>
      </c>
      <c r="N14" s="19">
        <f t="shared" si="7"/>
        <v>0</v>
      </c>
    </row>
    <row r="15" spans="1:14" ht="18.75" customHeight="1" x14ac:dyDescent="0.25">
      <c r="A15" s="9" t="s">
        <v>34</v>
      </c>
      <c r="B15" s="16" t="s">
        <v>69</v>
      </c>
      <c r="C15" s="9"/>
      <c r="D15" s="9"/>
      <c r="E15" s="9"/>
      <c r="F15" s="9"/>
      <c r="G15" s="17"/>
      <c r="H15" s="17"/>
      <c r="I15" s="17"/>
      <c r="J15" s="10"/>
      <c r="K15" s="10"/>
      <c r="L15" s="17"/>
      <c r="M15" s="17"/>
      <c r="N15" s="18"/>
    </row>
    <row r="16" spans="1:14" ht="18.75" customHeight="1" x14ac:dyDescent="0.25">
      <c r="A16" s="4" t="s">
        <v>26</v>
      </c>
      <c r="B16" s="5" t="s">
        <v>42</v>
      </c>
      <c r="C16" s="4" t="s">
        <v>30</v>
      </c>
      <c r="D16" s="4"/>
      <c r="E16" s="4"/>
      <c r="F16" s="4">
        <v>188.54</v>
      </c>
      <c r="G16" s="10">
        <f>'Biểu 3. Lương thực có hạt'!C24</f>
        <v>188.54</v>
      </c>
      <c r="H16" s="10">
        <v>188.54</v>
      </c>
      <c r="I16" s="10">
        <f>H16</f>
        <v>188.54</v>
      </c>
      <c r="J16" s="10">
        <f t="shared" si="2"/>
        <v>100</v>
      </c>
      <c r="K16" s="10">
        <f t="shared" si="3"/>
        <v>100</v>
      </c>
      <c r="L16" s="10"/>
      <c r="M16" s="10"/>
      <c r="N16" s="6"/>
    </row>
    <row r="17" spans="1:14" ht="18.75" customHeight="1" x14ac:dyDescent="0.25">
      <c r="A17" s="13" t="s">
        <v>26</v>
      </c>
      <c r="B17" s="12" t="s">
        <v>35</v>
      </c>
      <c r="C17" s="13" t="s">
        <v>36</v>
      </c>
      <c r="D17" s="13"/>
      <c r="E17" s="13"/>
      <c r="F17" s="13"/>
      <c r="G17" s="14">
        <f>'Biểu 3. Lương thực có hạt'!D24</f>
        <v>57.995597751140338</v>
      </c>
      <c r="H17" s="14">
        <f>H18/H16*10</f>
        <v>58.198790707542173</v>
      </c>
      <c r="I17" s="14">
        <f>H17</f>
        <v>58.198790707542173</v>
      </c>
      <c r="J17" s="10">
        <f t="shared" si="2"/>
        <v>100.35035927601564</v>
      </c>
      <c r="K17" s="10">
        <f t="shared" si="3"/>
        <v>100.35035927601564</v>
      </c>
      <c r="L17" s="14"/>
      <c r="M17" s="14"/>
      <c r="N17" s="6"/>
    </row>
    <row r="18" spans="1:14" ht="18.75" customHeight="1" x14ac:dyDescent="0.25">
      <c r="A18" s="13" t="s">
        <v>26</v>
      </c>
      <c r="B18" s="12" t="s">
        <v>37</v>
      </c>
      <c r="C18" s="13" t="s">
        <v>22</v>
      </c>
      <c r="D18" s="13"/>
      <c r="E18" s="13"/>
      <c r="F18" s="13"/>
      <c r="G18" s="14">
        <f>'Biểu 3. Lương thực có hạt'!E24</f>
        <v>1093.4489999999998</v>
      </c>
      <c r="H18" s="14">
        <v>1097.28</v>
      </c>
      <c r="I18" s="14">
        <f>H18</f>
        <v>1097.28</v>
      </c>
      <c r="J18" s="10">
        <f t="shared" si="2"/>
        <v>100.35035927601562</v>
      </c>
      <c r="K18" s="10">
        <f t="shared" si="3"/>
        <v>100.35035927601562</v>
      </c>
      <c r="L18" s="14"/>
      <c r="M18" s="14"/>
      <c r="N18" s="6"/>
    </row>
    <row r="19" spans="1:14" ht="18.75" customHeight="1" x14ac:dyDescent="0.25">
      <c r="A19" s="9" t="s">
        <v>38</v>
      </c>
      <c r="B19" s="16" t="s">
        <v>70</v>
      </c>
      <c r="C19" s="9"/>
      <c r="D19" s="9"/>
      <c r="E19" s="9"/>
      <c r="F19" s="9"/>
      <c r="G19" s="17"/>
      <c r="H19" s="17"/>
      <c r="I19" s="17"/>
      <c r="J19" s="10"/>
      <c r="K19" s="10"/>
      <c r="L19" s="17"/>
      <c r="M19" s="17"/>
      <c r="N19" s="18"/>
    </row>
    <row r="20" spans="1:14" ht="18.75" customHeight="1" x14ac:dyDescent="0.25">
      <c r="A20" s="4" t="s">
        <v>26</v>
      </c>
      <c r="B20" s="5" t="s">
        <v>42</v>
      </c>
      <c r="C20" s="4" t="s">
        <v>30</v>
      </c>
      <c r="D20" s="4"/>
      <c r="E20" s="4"/>
      <c r="F20" s="4">
        <v>204.44</v>
      </c>
      <c r="G20" s="10">
        <f>'Biểu 3. Lương thực có hạt'!F24</f>
        <v>204.43999999999994</v>
      </c>
      <c r="H20" s="10"/>
      <c r="I20" s="10">
        <v>204.44</v>
      </c>
      <c r="J20" s="10">
        <f t="shared" si="2"/>
        <v>0</v>
      </c>
      <c r="K20" s="10">
        <f t="shared" si="3"/>
        <v>100.00000000000001</v>
      </c>
      <c r="L20" s="10"/>
      <c r="M20" s="10"/>
      <c r="N20" s="6"/>
    </row>
    <row r="21" spans="1:14" ht="18.75" customHeight="1" x14ac:dyDescent="0.25">
      <c r="A21" s="13" t="s">
        <v>26</v>
      </c>
      <c r="B21" s="12" t="s">
        <v>35</v>
      </c>
      <c r="C21" s="13" t="s">
        <v>36</v>
      </c>
      <c r="D21" s="13"/>
      <c r="E21" s="13"/>
      <c r="F21" s="13"/>
      <c r="G21" s="14">
        <f>'Biểu 3. Lương thực có hạt'!G24</f>
        <v>49.000538055175127</v>
      </c>
      <c r="H21" s="14"/>
      <c r="I21" s="14">
        <v>49</v>
      </c>
      <c r="J21" s="14">
        <f t="shared" si="2"/>
        <v>0</v>
      </c>
      <c r="K21" s="14">
        <f t="shared" si="3"/>
        <v>99.998901940271509</v>
      </c>
      <c r="L21" s="14"/>
      <c r="M21" s="14"/>
      <c r="N21" s="6"/>
    </row>
    <row r="22" spans="1:14" ht="18.75" customHeight="1" x14ac:dyDescent="0.25">
      <c r="A22" s="13" t="s">
        <v>26</v>
      </c>
      <c r="B22" s="12" t="s">
        <v>71</v>
      </c>
      <c r="C22" s="13" t="s">
        <v>22</v>
      </c>
      <c r="D22" s="13"/>
      <c r="E22" s="13"/>
      <c r="F22" s="13"/>
      <c r="G22" s="14">
        <f>'Biểu 3. Lương thực có hạt'!H24</f>
        <v>1001.7670000000001</v>
      </c>
      <c r="H22" s="14"/>
      <c r="I22" s="14">
        <f>G22</f>
        <v>1001.7670000000001</v>
      </c>
      <c r="J22" s="14">
        <f t="shared" si="2"/>
        <v>0</v>
      </c>
      <c r="K22" s="14">
        <f t="shared" si="3"/>
        <v>100</v>
      </c>
      <c r="L22" s="14"/>
      <c r="M22" s="14"/>
      <c r="N22" s="6"/>
    </row>
    <row r="23" spans="1:14" ht="29.25" customHeight="1" x14ac:dyDescent="0.25">
      <c r="A23" s="9" t="s">
        <v>39</v>
      </c>
      <c r="B23" s="16" t="s">
        <v>1</v>
      </c>
      <c r="C23" s="9"/>
      <c r="D23" s="9"/>
      <c r="E23" s="9"/>
      <c r="F23" s="9"/>
      <c r="G23" s="17"/>
      <c r="H23" s="17"/>
      <c r="I23" s="17"/>
      <c r="J23" s="10"/>
      <c r="K23" s="10"/>
      <c r="L23" s="17"/>
      <c r="M23" s="17"/>
      <c r="N23" s="18"/>
    </row>
    <row r="24" spans="1:14" ht="17.25" customHeight="1" x14ac:dyDescent="0.25">
      <c r="A24" s="4" t="s">
        <v>23</v>
      </c>
      <c r="B24" s="5" t="s">
        <v>42</v>
      </c>
      <c r="C24" s="4" t="s">
        <v>30</v>
      </c>
      <c r="D24" s="4"/>
      <c r="E24" s="4"/>
      <c r="F24" s="4"/>
      <c r="G24" s="10">
        <f>G28+G32</f>
        <v>201.72999999999996</v>
      </c>
      <c r="H24" s="10">
        <f t="shared" ref="H24:I24" si="8">H28+H32</f>
        <v>139.49999999999997</v>
      </c>
      <c r="I24" s="10">
        <f t="shared" si="8"/>
        <v>201.72999999999996</v>
      </c>
      <c r="J24" s="10">
        <f t="shared" si="2"/>
        <v>69.151836613294989</v>
      </c>
      <c r="K24" s="10">
        <f t="shared" si="3"/>
        <v>100</v>
      </c>
      <c r="L24" s="10"/>
      <c r="M24" s="10"/>
      <c r="N24" s="6"/>
    </row>
    <row r="25" spans="1:14" ht="17.25" customHeight="1" x14ac:dyDescent="0.25">
      <c r="A25" s="13" t="s">
        <v>23</v>
      </c>
      <c r="B25" s="12" t="s">
        <v>35</v>
      </c>
      <c r="C25" s="13" t="s">
        <v>36</v>
      </c>
      <c r="D25" s="13"/>
      <c r="E25" s="13"/>
      <c r="F25" s="13"/>
      <c r="G25" s="14">
        <f>G26/G24*10</f>
        <v>47.611832647598284</v>
      </c>
      <c r="H25" s="14">
        <f t="shared" ref="H25:I25" si="9">H26/H24*10</f>
        <v>49</v>
      </c>
      <c r="I25" s="14">
        <f t="shared" si="9"/>
        <v>47.611832647598284</v>
      </c>
      <c r="J25" s="14">
        <f t="shared" si="2"/>
        <v>102.91559319439837</v>
      </c>
      <c r="K25" s="14">
        <f t="shared" si="3"/>
        <v>100</v>
      </c>
      <c r="L25" s="14"/>
      <c r="M25" s="14"/>
      <c r="N25" s="6"/>
    </row>
    <row r="26" spans="1:14" ht="17.25" customHeight="1" x14ac:dyDescent="0.25">
      <c r="A26" s="13" t="s">
        <v>23</v>
      </c>
      <c r="B26" s="12" t="s">
        <v>37</v>
      </c>
      <c r="C26" s="13" t="s">
        <v>22</v>
      </c>
      <c r="D26" s="13"/>
      <c r="E26" s="13"/>
      <c r="F26" s="13"/>
      <c r="G26" s="14">
        <f>G30+G34</f>
        <v>960.47349999999994</v>
      </c>
      <c r="H26" s="14">
        <f t="shared" ref="H26:I26" si="10">H30+H34</f>
        <v>683.55</v>
      </c>
      <c r="I26" s="14">
        <f t="shared" si="10"/>
        <v>960.47349999999994</v>
      </c>
      <c r="J26" s="14">
        <f t="shared" si="2"/>
        <v>71.168022855393716</v>
      </c>
      <c r="K26" s="14">
        <f t="shared" si="3"/>
        <v>100</v>
      </c>
      <c r="L26" s="14"/>
      <c r="M26" s="14"/>
      <c r="N26" s="6"/>
    </row>
    <row r="27" spans="1:14" ht="17.25" customHeight="1" x14ac:dyDescent="0.25">
      <c r="A27" s="9" t="s">
        <v>34</v>
      </c>
      <c r="B27" s="16" t="s">
        <v>72</v>
      </c>
      <c r="C27" s="9"/>
      <c r="D27" s="9"/>
      <c r="E27" s="9"/>
      <c r="F27" s="9"/>
      <c r="G27" s="17"/>
      <c r="H27" s="17"/>
      <c r="I27" s="17"/>
      <c r="J27" s="10"/>
      <c r="K27" s="10"/>
      <c r="L27" s="17"/>
      <c r="M27" s="17"/>
      <c r="N27" s="18"/>
    </row>
    <row r="28" spans="1:14" ht="17.25" customHeight="1" x14ac:dyDescent="0.25">
      <c r="A28" s="4" t="s">
        <v>26</v>
      </c>
      <c r="B28" s="5" t="s">
        <v>42</v>
      </c>
      <c r="C28" s="4" t="s">
        <v>30</v>
      </c>
      <c r="D28" s="4"/>
      <c r="E28" s="4"/>
      <c r="F28" s="4"/>
      <c r="G28" s="10">
        <f>'Biểu 3. Lương thực có hạt'!L24</f>
        <v>139.49999999999997</v>
      </c>
      <c r="H28" s="10">
        <f>G28</f>
        <v>139.49999999999997</v>
      </c>
      <c r="I28" s="10">
        <f>H28</f>
        <v>139.49999999999997</v>
      </c>
      <c r="J28" s="10">
        <f t="shared" si="2"/>
        <v>100</v>
      </c>
      <c r="K28" s="10">
        <f t="shared" si="3"/>
        <v>100</v>
      </c>
      <c r="L28" s="10"/>
      <c r="M28" s="10"/>
      <c r="N28" s="6"/>
    </row>
    <row r="29" spans="1:14" ht="17.25" customHeight="1" x14ac:dyDescent="0.25">
      <c r="A29" s="13" t="s">
        <v>26</v>
      </c>
      <c r="B29" s="12" t="s">
        <v>35</v>
      </c>
      <c r="C29" s="13" t="s">
        <v>36</v>
      </c>
      <c r="D29" s="13"/>
      <c r="E29" s="13"/>
      <c r="F29" s="13"/>
      <c r="G29" s="14">
        <f>'Biểu 3. Lương thực có hạt'!M24</f>
        <v>49</v>
      </c>
      <c r="H29" s="14">
        <f>G29</f>
        <v>49</v>
      </c>
      <c r="I29" s="14">
        <f>H29</f>
        <v>49</v>
      </c>
      <c r="J29" s="14">
        <f t="shared" si="2"/>
        <v>100</v>
      </c>
      <c r="K29" s="14">
        <f t="shared" si="3"/>
        <v>100</v>
      </c>
      <c r="L29" s="14"/>
      <c r="M29" s="14"/>
      <c r="N29" s="6"/>
    </row>
    <row r="30" spans="1:14" ht="17.25" customHeight="1" x14ac:dyDescent="0.25">
      <c r="A30" s="13" t="s">
        <v>26</v>
      </c>
      <c r="B30" s="12" t="s">
        <v>37</v>
      </c>
      <c r="C30" s="13" t="s">
        <v>22</v>
      </c>
      <c r="D30" s="13"/>
      <c r="E30" s="13"/>
      <c r="F30" s="13"/>
      <c r="G30" s="14">
        <f>'Biểu 3. Lương thực có hạt'!N24</f>
        <v>683.55</v>
      </c>
      <c r="H30" s="14">
        <f>G30</f>
        <v>683.55</v>
      </c>
      <c r="I30" s="14">
        <f>G30</f>
        <v>683.55</v>
      </c>
      <c r="J30" s="14">
        <f t="shared" si="2"/>
        <v>100</v>
      </c>
      <c r="K30" s="14">
        <f t="shared" si="3"/>
        <v>100</v>
      </c>
      <c r="L30" s="14"/>
      <c r="M30" s="14"/>
      <c r="N30" s="6"/>
    </row>
    <row r="31" spans="1:14" ht="17.25" customHeight="1" x14ac:dyDescent="0.25">
      <c r="A31" s="9" t="s">
        <v>38</v>
      </c>
      <c r="B31" s="16" t="s">
        <v>73</v>
      </c>
      <c r="C31" s="9"/>
      <c r="D31" s="9"/>
      <c r="E31" s="9"/>
      <c r="F31" s="9"/>
      <c r="G31" s="17"/>
      <c r="H31" s="17"/>
      <c r="I31" s="17"/>
      <c r="J31" s="10"/>
      <c r="K31" s="10"/>
      <c r="L31" s="17"/>
      <c r="M31" s="17"/>
      <c r="N31" s="18"/>
    </row>
    <row r="32" spans="1:14" ht="17.25" customHeight="1" x14ac:dyDescent="0.25">
      <c r="A32" s="4" t="s">
        <v>26</v>
      </c>
      <c r="B32" s="5" t="s">
        <v>42</v>
      </c>
      <c r="C32" s="4" t="s">
        <v>30</v>
      </c>
      <c r="D32" s="4"/>
      <c r="E32" s="4"/>
      <c r="F32" s="4"/>
      <c r="G32" s="10">
        <f>'Biểu 3. Lương thực có hạt'!O24</f>
        <v>62.230000000000004</v>
      </c>
      <c r="H32" s="10"/>
      <c r="I32" s="10">
        <v>62.230000000000004</v>
      </c>
      <c r="J32" s="10">
        <f t="shared" si="2"/>
        <v>0</v>
      </c>
      <c r="K32" s="10">
        <f t="shared" si="3"/>
        <v>100</v>
      </c>
      <c r="L32" s="10"/>
      <c r="M32" s="10"/>
      <c r="N32" s="6"/>
    </row>
    <row r="33" spans="1:14" ht="17.25" customHeight="1" x14ac:dyDescent="0.25">
      <c r="A33" s="13" t="s">
        <v>26</v>
      </c>
      <c r="B33" s="12" t="s">
        <v>35</v>
      </c>
      <c r="C33" s="13" t="s">
        <v>36</v>
      </c>
      <c r="D33" s="13"/>
      <c r="E33" s="13"/>
      <c r="F33" s="13"/>
      <c r="G33" s="14">
        <f>'Biểu 3. Lương thực có hạt'!P24</f>
        <v>44.499999999999993</v>
      </c>
      <c r="H33" s="14"/>
      <c r="I33" s="14">
        <v>44.499999999999993</v>
      </c>
      <c r="J33" s="14">
        <f t="shared" si="2"/>
        <v>0</v>
      </c>
      <c r="K33" s="14">
        <f t="shared" si="3"/>
        <v>100</v>
      </c>
      <c r="L33" s="14"/>
      <c r="M33" s="14"/>
      <c r="N33" s="6"/>
    </row>
    <row r="34" spans="1:14" ht="17.25" customHeight="1" x14ac:dyDescent="0.25">
      <c r="A34" s="13" t="s">
        <v>26</v>
      </c>
      <c r="B34" s="12" t="s">
        <v>37</v>
      </c>
      <c r="C34" s="13" t="s">
        <v>22</v>
      </c>
      <c r="D34" s="13"/>
      <c r="E34" s="13"/>
      <c r="F34" s="13"/>
      <c r="G34" s="14">
        <f>'Biểu 3. Lương thực có hạt'!Q24</f>
        <v>276.92349999999999</v>
      </c>
      <c r="H34" s="14"/>
      <c r="I34" s="14">
        <v>276.92349999999999</v>
      </c>
      <c r="J34" s="14">
        <f t="shared" si="2"/>
        <v>0</v>
      </c>
      <c r="K34" s="14">
        <f t="shared" si="3"/>
        <v>99.999999999999986</v>
      </c>
      <c r="L34" s="14"/>
      <c r="M34" s="14"/>
      <c r="N34" s="6"/>
    </row>
    <row r="35" spans="1:14" ht="17.25" customHeight="1" x14ac:dyDescent="0.25">
      <c r="A35" s="20" t="s">
        <v>40</v>
      </c>
      <c r="B35" s="21" t="s">
        <v>41</v>
      </c>
      <c r="C35" s="22"/>
      <c r="D35" s="22"/>
      <c r="E35" s="22"/>
      <c r="F35" s="22"/>
      <c r="G35" s="10"/>
      <c r="H35" s="10"/>
      <c r="I35" s="10"/>
      <c r="J35" s="10"/>
      <c r="K35" s="10"/>
      <c r="L35" s="10"/>
      <c r="M35" s="10"/>
      <c r="N35" s="6"/>
    </row>
    <row r="36" spans="1:14" ht="36.75" customHeight="1" x14ac:dyDescent="0.25">
      <c r="A36" s="20" t="s">
        <v>23</v>
      </c>
      <c r="B36" s="23" t="s">
        <v>74</v>
      </c>
      <c r="C36" s="13" t="s">
        <v>30</v>
      </c>
      <c r="D36" s="13"/>
      <c r="E36" s="13"/>
      <c r="F36" s="13"/>
      <c r="G36" s="10">
        <v>6</v>
      </c>
      <c r="H36" s="10"/>
      <c r="I36" s="10"/>
      <c r="J36" s="10">
        <f t="shared" si="2"/>
        <v>0</v>
      </c>
      <c r="K36" s="10">
        <f t="shared" si="3"/>
        <v>0</v>
      </c>
      <c r="L36" s="10"/>
      <c r="M36" s="10"/>
      <c r="N36" s="6"/>
    </row>
    <row r="37" spans="1:14" ht="17.25" customHeight="1" x14ac:dyDescent="0.25">
      <c r="A37" s="4">
        <v>2</v>
      </c>
      <c r="B37" s="5" t="s">
        <v>2</v>
      </c>
      <c r="C37" s="13" t="s">
        <v>30</v>
      </c>
      <c r="D37" s="13"/>
      <c r="E37" s="13"/>
      <c r="F37" s="13"/>
      <c r="G37" s="10">
        <v>0</v>
      </c>
      <c r="H37" s="10"/>
      <c r="I37" s="10"/>
      <c r="J37" s="10" t="e">
        <f t="shared" si="2"/>
        <v>#DIV/0!</v>
      </c>
      <c r="K37" s="10" t="e">
        <f t="shared" si="3"/>
        <v>#DIV/0!</v>
      </c>
      <c r="L37" s="10"/>
      <c r="M37" s="10"/>
      <c r="N37" s="6"/>
    </row>
    <row r="38" spans="1:14" ht="17.25" customHeight="1" x14ac:dyDescent="0.25">
      <c r="A38" s="9">
        <v>2.1</v>
      </c>
      <c r="B38" s="16" t="s">
        <v>75</v>
      </c>
      <c r="C38" s="9"/>
      <c r="D38" s="9"/>
      <c r="E38" s="9"/>
      <c r="F38" s="9"/>
      <c r="G38" s="17"/>
      <c r="H38" s="17"/>
      <c r="I38" s="17"/>
      <c r="J38" s="10" t="e">
        <f t="shared" si="2"/>
        <v>#DIV/0!</v>
      </c>
      <c r="K38" s="10" t="e">
        <f t="shared" si="3"/>
        <v>#DIV/0!</v>
      </c>
      <c r="L38" s="17"/>
      <c r="M38" s="17"/>
      <c r="N38" s="18"/>
    </row>
    <row r="39" spans="1:14" ht="17.25" customHeight="1" x14ac:dyDescent="0.25">
      <c r="A39" s="13" t="s">
        <v>26</v>
      </c>
      <c r="B39" s="12" t="s">
        <v>42</v>
      </c>
      <c r="C39" s="13" t="s">
        <v>30</v>
      </c>
      <c r="D39" s="13"/>
      <c r="E39" s="13"/>
      <c r="F39" s="13"/>
      <c r="G39" s="14">
        <v>6.5</v>
      </c>
      <c r="H39" s="14"/>
      <c r="I39" s="14"/>
      <c r="J39" s="10">
        <f t="shared" si="2"/>
        <v>0</v>
      </c>
      <c r="K39" s="10">
        <f t="shared" si="3"/>
        <v>0</v>
      </c>
      <c r="L39" s="14"/>
      <c r="M39" s="14"/>
      <c r="N39" s="6"/>
    </row>
    <row r="40" spans="1:14" ht="17.25" customHeight="1" x14ac:dyDescent="0.25">
      <c r="A40" s="13" t="s">
        <v>26</v>
      </c>
      <c r="B40" s="12" t="s">
        <v>35</v>
      </c>
      <c r="C40" s="13" t="s">
        <v>36</v>
      </c>
      <c r="D40" s="13"/>
      <c r="E40" s="13"/>
      <c r="F40" s="13"/>
      <c r="G40" s="14">
        <v>54</v>
      </c>
      <c r="H40" s="14"/>
      <c r="I40" s="14"/>
      <c r="J40" s="10">
        <f t="shared" si="2"/>
        <v>0</v>
      </c>
      <c r="K40" s="10">
        <f t="shared" si="3"/>
        <v>0</v>
      </c>
      <c r="L40" s="14"/>
      <c r="M40" s="14"/>
      <c r="N40" s="6"/>
    </row>
    <row r="41" spans="1:14" ht="17.25" customHeight="1" x14ac:dyDescent="0.25">
      <c r="A41" s="13" t="s">
        <v>26</v>
      </c>
      <c r="B41" s="12" t="s">
        <v>37</v>
      </c>
      <c r="C41" s="13" t="s">
        <v>22</v>
      </c>
      <c r="D41" s="13"/>
      <c r="E41" s="13"/>
      <c r="F41" s="13"/>
      <c r="G41" s="14">
        <f>G39*G40/10</f>
        <v>35.1</v>
      </c>
      <c r="H41" s="14"/>
      <c r="I41" s="14"/>
      <c r="J41" s="10">
        <f t="shared" si="2"/>
        <v>0</v>
      </c>
      <c r="K41" s="10">
        <f t="shared" si="3"/>
        <v>0</v>
      </c>
      <c r="L41" s="14"/>
      <c r="M41" s="14"/>
      <c r="N41" s="6"/>
    </row>
    <row r="42" spans="1:14" ht="17.25" customHeight="1" x14ac:dyDescent="0.25">
      <c r="A42" s="4">
        <v>3</v>
      </c>
      <c r="B42" s="5" t="s">
        <v>3</v>
      </c>
      <c r="C42" s="4" t="s">
        <v>30</v>
      </c>
      <c r="D42" s="4"/>
      <c r="E42" s="4"/>
      <c r="F42" s="4"/>
      <c r="G42" s="10">
        <f>G44+G48</f>
        <v>71</v>
      </c>
      <c r="H42" s="10"/>
      <c r="I42" s="10"/>
      <c r="J42" s="10">
        <f t="shared" si="2"/>
        <v>0</v>
      </c>
      <c r="K42" s="10">
        <f t="shared" si="3"/>
        <v>0</v>
      </c>
      <c r="L42" s="10"/>
      <c r="M42" s="10"/>
      <c r="N42" s="6"/>
    </row>
    <row r="43" spans="1:14" ht="17.25" customHeight="1" x14ac:dyDescent="0.25">
      <c r="A43" s="9" t="s">
        <v>50</v>
      </c>
      <c r="B43" s="16" t="s">
        <v>76</v>
      </c>
      <c r="C43" s="9"/>
      <c r="D43" s="9"/>
      <c r="E43" s="9"/>
      <c r="F43" s="9"/>
      <c r="G43" s="17"/>
      <c r="H43" s="17"/>
      <c r="I43" s="17"/>
      <c r="J43" s="10"/>
      <c r="K43" s="10"/>
      <c r="L43" s="17"/>
      <c r="M43" s="17"/>
      <c r="N43" s="18"/>
    </row>
    <row r="44" spans="1:14" ht="17.25" customHeight="1" x14ac:dyDescent="0.25">
      <c r="A44" s="13" t="s">
        <v>26</v>
      </c>
      <c r="B44" s="12" t="s">
        <v>42</v>
      </c>
      <c r="C44" s="13" t="s">
        <v>30</v>
      </c>
      <c r="D44" s="13"/>
      <c r="E44" s="13"/>
      <c r="F44" s="13"/>
      <c r="G44" s="14">
        <v>66</v>
      </c>
      <c r="H44" s="14">
        <v>16</v>
      </c>
      <c r="I44" s="14">
        <v>66</v>
      </c>
      <c r="J44" s="14">
        <f t="shared" si="2"/>
        <v>24.242424242424242</v>
      </c>
      <c r="K44" s="14">
        <f t="shared" si="3"/>
        <v>100</v>
      </c>
      <c r="L44" s="14"/>
      <c r="M44" s="14"/>
      <c r="N44" s="6"/>
    </row>
    <row r="45" spans="1:14" ht="17.25" customHeight="1" x14ac:dyDescent="0.25">
      <c r="A45" s="13" t="s">
        <v>26</v>
      </c>
      <c r="B45" s="12" t="s">
        <v>35</v>
      </c>
      <c r="C45" s="13" t="s">
        <v>36</v>
      </c>
      <c r="D45" s="13"/>
      <c r="E45" s="13"/>
      <c r="F45" s="13"/>
      <c r="G45" s="14">
        <v>124</v>
      </c>
      <c r="H45" s="14">
        <v>124</v>
      </c>
      <c r="I45" s="14">
        <v>124</v>
      </c>
      <c r="J45" s="14">
        <f t="shared" si="2"/>
        <v>100</v>
      </c>
      <c r="K45" s="14">
        <f t="shared" si="3"/>
        <v>100</v>
      </c>
      <c r="L45" s="14"/>
      <c r="M45" s="14"/>
      <c r="N45" s="6"/>
    </row>
    <row r="46" spans="1:14" ht="17.25" customHeight="1" x14ac:dyDescent="0.25">
      <c r="A46" s="13" t="s">
        <v>26</v>
      </c>
      <c r="B46" s="12" t="s">
        <v>37</v>
      </c>
      <c r="C46" s="13" t="s">
        <v>22</v>
      </c>
      <c r="D46" s="13"/>
      <c r="E46" s="13"/>
      <c r="F46" s="13"/>
      <c r="G46" s="14">
        <f>G44*G45/10</f>
        <v>818.4</v>
      </c>
      <c r="H46" s="14">
        <f>H44*H45/10</f>
        <v>198.4</v>
      </c>
      <c r="I46" s="14">
        <f>I44*I45/10</f>
        <v>818.4</v>
      </c>
      <c r="J46" s="14">
        <f t="shared" si="2"/>
        <v>24.242424242424246</v>
      </c>
      <c r="K46" s="14">
        <f t="shared" si="3"/>
        <v>100</v>
      </c>
      <c r="L46" s="14"/>
      <c r="M46" s="14"/>
      <c r="N46" s="6"/>
    </row>
    <row r="47" spans="1:14" ht="17.25" customHeight="1" x14ac:dyDescent="0.25">
      <c r="A47" s="9" t="s">
        <v>57</v>
      </c>
      <c r="B47" s="5" t="s">
        <v>4</v>
      </c>
      <c r="C47" s="13"/>
      <c r="D47" s="13"/>
      <c r="E47" s="13"/>
      <c r="F47" s="13"/>
      <c r="G47" s="10"/>
      <c r="H47" s="10"/>
      <c r="I47" s="10"/>
      <c r="J47" s="10" t="e">
        <f t="shared" si="2"/>
        <v>#DIV/0!</v>
      </c>
      <c r="K47" s="10" t="e">
        <f t="shared" si="3"/>
        <v>#DIV/0!</v>
      </c>
      <c r="L47" s="10"/>
      <c r="M47" s="10"/>
      <c r="N47" s="24"/>
    </row>
    <row r="48" spans="1:14" ht="17.25" customHeight="1" x14ac:dyDescent="0.25">
      <c r="A48" s="13" t="s">
        <v>26</v>
      </c>
      <c r="B48" s="12" t="s">
        <v>42</v>
      </c>
      <c r="C48" s="13" t="s">
        <v>30</v>
      </c>
      <c r="D48" s="13"/>
      <c r="E48" s="13"/>
      <c r="F48" s="13"/>
      <c r="G48" s="14">
        <v>5</v>
      </c>
      <c r="H48" s="14"/>
      <c r="I48" s="14"/>
      <c r="J48" s="10">
        <f t="shared" si="2"/>
        <v>0</v>
      </c>
      <c r="K48" s="10">
        <f t="shared" si="3"/>
        <v>0</v>
      </c>
      <c r="L48" s="14"/>
      <c r="M48" s="14"/>
      <c r="N48" s="6"/>
    </row>
    <row r="49" spans="1:14" ht="17.25" customHeight="1" x14ac:dyDescent="0.25">
      <c r="A49" s="13" t="s">
        <v>26</v>
      </c>
      <c r="B49" s="12" t="s">
        <v>35</v>
      </c>
      <c r="C49" s="13" t="s">
        <v>36</v>
      </c>
      <c r="D49" s="13"/>
      <c r="E49" s="13"/>
      <c r="F49" s="13"/>
      <c r="G49" s="14">
        <v>13</v>
      </c>
      <c r="H49" s="14"/>
      <c r="I49" s="14"/>
      <c r="J49" s="10">
        <f t="shared" si="2"/>
        <v>0</v>
      </c>
      <c r="K49" s="10">
        <f t="shared" si="3"/>
        <v>0</v>
      </c>
      <c r="L49" s="14"/>
      <c r="M49" s="14"/>
      <c r="N49" s="6"/>
    </row>
    <row r="50" spans="1:14" ht="17.25" customHeight="1" x14ac:dyDescent="0.25">
      <c r="A50" s="13" t="s">
        <v>26</v>
      </c>
      <c r="B50" s="12" t="s">
        <v>37</v>
      </c>
      <c r="C50" s="13" t="s">
        <v>22</v>
      </c>
      <c r="D50" s="13"/>
      <c r="E50" s="13"/>
      <c r="F50" s="13"/>
      <c r="G50" s="14">
        <f>G48*G49/10</f>
        <v>6.5</v>
      </c>
      <c r="H50" s="14"/>
      <c r="I50" s="14"/>
      <c r="J50" s="10">
        <f t="shared" si="2"/>
        <v>0</v>
      </c>
      <c r="K50" s="10">
        <f t="shared" si="3"/>
        <v>0</v>
      </c>
      <c r="L50" s="14"/>
      <c r="M50" s="14"/>
      <c r="N50" s="6"/>
    </row>
    <row r="51" spans="1:14" ht="21" customHeight="1" x14ac:dyDescent="0.25">
      <c r="A51" s="4">
        <v>4</v>
      </c>
      <c r="B51" s="5" t="s">
        <v>77</v>
      </c>
      <c r="C51" s="13" t="s">
        <v>30</v>
      </c>
      <c r="D51" s="13"/>
      <c r="E51" s="13"/>
      <c r="F51" s="13"/>
      <c r="G51" s="10"/>
      <c r="H51" s="10"/>
      <c r="I51" s="10"/>
      <c r="J51" s="10" t="e">
        <f t="shared" si="2"/>
        <v>#DIV/0!</v>
      </c>
      <c r="K51" s="10" t="e">
        <f t="shared" si="3"/>
        <v>#DIV/0!</v>
      </c>
      <c r="L51" s="10"/>
      <c r="M51" s="10"/>
      <c r="N51" s="6"/>
    </row>
    <row r="52" spans="1:14" ht="21" customHeight="1" x14ac:dyDescent="0.25">
      <c r="A52" s="9">
        <v>4.0999999999999996</v>
      </c>
      <c r="B52" s="16" t="s">
        <v>78</v>
      </c>
      <c r="C52" s="9"/>
      <c r="D52" s="9"/>
      <c r="E52" s="9"/>
      <c r="F52" s="9"/>
      <c r="G52" s="17"/>
      <c r="H52" s="17"/>
      <c r="I52" s="17"/>
      <c r="J52" s="10" t="e">
        <f t="shared" si="2"/>
        <v>#DIV/0!</v>
      </c>
      <c r="K52" s="10" t="e">
        <f t="shared" si="3"/>
        <v>#DIV/0!</v>
      </c>
      <c r="L52" s="17"/>
      <c r="M52" s="17"/>
      <c r="N52" s="18"/>
    </row>
    <row r="53" spans="1:14" ht="21" customHeight="1" x14ac:dyDescent="0.25">
      <c r="A53" s="13" t="s">
        <v>26</v>
      </c>
      <c r="B53" s="12" t="s">
        <v>42</v>
      </c>
      <c r="C53" s="13" t="s">
        <v>30</v>
      </c>
      <c r="D53" s="13"/>
      <c r="E53" s="13"/>
      <c r="F53" s="13"/>
      <c r="G53" s="14">
        <v>9</v>
      </c>
      <c r="H53" s="14"/>
      <c r="I53" s="14"/>
      <c r="J53" s="10">
        <f t="shared" si="2"/>
        <v>0</v>
      </c>
      <c r="K53" s="10">
        <f t="shared" si="3"/>
        <v>0</v>
      </c>
      <c r="L53" s="14"/>
      <c r="M53" s="14"/>
      <c r="N53" s="25"/>
    </row>
    <row r="54" spans="1:14" ht="21" customHeight="1" x14ac:dyDescent="0.25">
      <c r="A54" s="13" t="s">
        <v>26</v>
      </c>
      <c r="B54" s="12" t="s">
        <v>35</v>
      </c>
      <c r="C54" s="13" t="s">
        <v>36</v>
      </c>
      <c r="D54" s="13"/>
      <c r="E54" s="13"/>
      <c r="F54" s="13"/>
      <c r="G54" s="14" t="e">
        <f>'[1]Biểu 5. PTr Chăn nuôi'!J26</f>
        <v>#REF!</v>
      </c>
      <c r="H54" s="14"/>
      <c r="I54" s="14"/>
      <c r="J54" s="10" t="e">
        <f t="shared" si="2"/>
        <v>#REF!</v>
      </c>
      <c r="K54" s="10" t="e">
        <f t="shared" si="3"/>
        <v>#REF!</v>
      </c>
      <c r="L54" s="14"/>
      <c r="M54" s="14"/>
      <c r="N54" s="6"/>
    </row>
    <row r="55" spans="1:14" ht="21" customHeight="1" x14ac:dyDescent="0.25">
      <c r="A55" s="13" t="s">
        <v>26</v>
      </c>
      <c r="B55" s="12" t="s">
        <v>37</v>
      </c>
      <c r="C55" s="13" t="s">
        <v>22</v>
      </c>
      <c r="D55" s="13"/>
      <c r="E55" s="13"/>
      <c r="F55" s="13"/>
      <c r="G55" s="14" t="e">
        <f>G53*G54/10</f>
        <v>#REF!</v>
      </c>
      <c r="H55" s="14"/>
      <c r="I55" s="14"/>
      <c r="J55" s="10" t="e">
        <f t="shared" si="2"/>
        <v>#REF!</v>
      </c>
      <c r="K55" s="10" t="e">
        <f t="shared" si="3"/>
        <v>#REF!</v>
      </c>
      <c r="L55" s="14"/>
      <c r="M55" s="14"/>
      <c r="N55" s="6"/>
    </row>
    <row r="56" spans="1:14" ht="21" customHeight="1" x14ac:dyDescent="0.25">
      <c r="A56" s="9">
        <v>4.2</v>
      </c>
      <c r="B56" s="16" t="s">
        <v>79</v>
      </c>
      <c r="C56" s="9"/>
      <c r="D56" s="9"/>
      <c r="E56" s="9"/>
      <c r="F56" s="9"/>
      <c r="G56" s="17"/>
      <c r="H56" s="17"/>
      <c r="I56" s="17"/>
      <c r="J56" s="10" t="e">
        <f t="shared" si="2"/>
        <v>#DIV/0!</v>
      </c>
      <c r="K56" s="10" t="e">
        <f t="shared" si="3"/>
        <v>#DIV/0!</v>
      </c>
      <c r="L56" s="17"/>
      <c r="M56" s="17"/>
      <c r="N56" s="18"/>
    </row>
    <row r="57" spans="1:14" ht="21" customHeight="1" x14ac:dyDescent="0.25">
      <c r="A57" s="13" t="s">
        <v>26</v>
      </c>
      <c r="B57" s="12" t="s">
        <v>42</v>
      </c>
      <c r="C57" s="13" t="s">
        <v>30</v>
      </c>
      <c r="D57" s="13"/>
      <c r="E57" s="13"/>
      <c r="F57" s="13"/>
      <c r="G57" s="14">
        <v>5</v>
      </c>
      <c r="H57" s="14"/>
      <c r="I57" s="14"/>
      <c r="J57" s="10">
        <f t="shared" si="2"/>
        <v>0</v>
      </c>
      <c r="K57" s="10">
        <f t="shared" si="3"/>
        <v>0</v>
      </c>
      <c r="L57" s="14"/>
      <c r="M57" s="14"/>
      <c r="N57" s="25"/>
    </row>
    <row r="58" spans="1:14" ht="21" customHeight="1" x14ac:dyDescent="0.25">
      <c r="A58" s="13" t="s">
        <v>26</v>
      </c>
      <c r="B58" s="12" t="s">
        <v>35</v>
      </c>
      <c r="C58" s="13" t="s">
        <v>36</v>
      </c>
      <c r="D58" s="13"/>
      <c r="E58" s="13"/>
      <c r="F58" s="13"/>
      <c r="G58" s="14" t="e">
        <f>'[1]Biểu 5. PTr Chăn nuôi'!M26</f>
        <v>#REF!</v>
      </c>
      <c r="H58" s="14"/>
      <c r="I58" s="14"/>
      <c r="J58" s="10" t="e">
        <f t="shared" si="2"/>
        <v>#REF!</v>
      </c>
      <c r="K58" s="10" t="e">
        <f t="shared" si="3"/>
        <v>#REF!</v>
      </c>
      <c r="L58" s="14"/>
      <c r="M58" s="14"/>
      <c r="N58" s="6"/>
    </row>
    <row r="59" spans="1:14" ht="21" customHeight="1" x14ac:dyDescent="0.25">
      <c r="A59" s="13" t="s">
        <v>26</v>
      </c>
      <c r="B59" s="12" t="s">
        <v>37</v>
      </c>
      <c r="C59" s="13" t="s">
        <v>22</v>
      </c>
      <c r="D59" s="13"/>
      <c r="E59" s="13"/>
      <c r="F59" s="13"/>
      <c r="G59" s="14" t="e">
        <f>G57*G58/10</f>
        <v>#REF!</v>
      </c>
      <c r="H59" s="14"/>
      <c r="I59" s="14"/>
      <c r="J59" s="10" t="e">
        <f t="shared" si="2"/>
        <v>#REF!</v>
      </c>
      <c r="K59" s="10" t="e">
        <f t="shared" si="3"/>
        <v>#REF!</v>
      </c>
      <c r="L59" s="14"/>
      <c r="M59" s="14"/>
      <c r="N59" s="6"/>
    </row>
    <row r="60" spans="1:14" ht="21" customHeight="1" x14ac:dyDescent="0.25">
      <c r="A60" s="9">
        <v>4.3</v>
      </c>
      <c r="B60" s="16" t="s">
        <v>5</v>
      </c>
      <c r="C60" s="9"/>
      <c r="D60" s="9"/>
      <c r="E60" s="9"/>
      <c r="F60" s="9"/>
      <c r="G60" s="14"/>
      <c r="H60" s="14"/>
      <c r="I60" s="14"/>
      <c r="J60" s="10" t="e">
        <f t="shared" si="2"/>
        <v>#DIV/0!</v>
      </c>
      <c r="K60" s="10" t="e">
        <f t="shared" si="3"/>
        <v>#DIV/0!</v>
      </c>
      <c r="L60" s="14"/>
      <c r="M60" s="14"/>
      <c r="N60" s="6"/>
    </row>
    <row r="61" spans="1:14" ht="21" customHeight="1" x14ac:dyDescent="0.25">
      <c r="A61" s="13" t="s">
        <v>26</v>
      </c>
      <c r="B61" s="12" t="s">
        <v>42</v>
      </c>
      <c r="C61" s="13" t="s">
        <v>30</v>
      </c>
      <c r="D61" s="13"/>
      <c r="E61" s="13"/>
      <c r="F61" s="13"/>
      <c r="G61" s="14">
        <v>3.2</v>
      </c>
      <c r="H61" s="14"/>
      <c r="I61" s="14"/>
      <c r="J61" s="10">
        <f t="shared" si="2"/>
        <v>0</v>
      </c>
      <c r="K61" s="10">
        <f t="shared" si="3"/>
        <v>0</v>
      </c>
      <c r="L61" s="14"/>
      <c r="M61" s="14"/>
      <c r="N61" s="6"/>
    </row>
    <row r="62" spans="1:14" ht="21" customHeight="1" x14ac:dyDescent="0.25">
      <c r="A62" s="13" t="s">
        <v>26</v>
      </c>
      <c r="B62" s="12" t="s">
        <v>35</v>
      </c>
      <c r="C62" s="13" t="s">
        <v>36</v>
      </c>
      <c r="D62" s="13"/>
      <c r="E62" s="13"/>
      <c r="F62" s="13"/>
      <c r="G62" s="14">
        <v>122</v>
      </c>
      <c r="H62" s="14"/>
      <c r="I62" s="14"/>
      <c r="J62" s="10">
        <f t="shared" si="2"/>
        <v>0</v>
      </c>
      <c r="K62" s="10">
        <f t="shared" si="3"/>
        <v>0</v>
      </c>
      <c r="L62" s="14"/>
      <c r="M62" s="14"/>
      <c r="N62" s="6"/>
    </row>
    <row r="63" spans="1:14" ht="21" customHeight="1" x14ac:dyDescent="0.25">
      <c r="A63" s="13" t="s">
        <v>26</v>
      </c>
      <c r="B63" s="12" t="s">
        <v>37</v>
      </c>
      <c r="C63" s="13" t="s">
        <v>22</v>
      </c>
      <c r="D63" s="13"/>
      <c r="E63" s="13"/>
      <c r="F63" s="13"/>
      <c r="G63" s="14">
        <f>G61*G62/10</f>
        <v>39.040000000000006</v>
      </c>
      <c r="H63" s="14"/>
      <c r="I63" s="14"/>
      <c r="J63" s="10">
        <f t="shared" si="2"/>
        <v>0</v>
      </c>
      <c r="K63" s="10">
        <f t="shared" si="3"/>
        <v>0</v>
      </c>
      <c r="L63" s="14"/>
      <c r="M63" s="14"/>
      <c r="N63" s="6"/>
    </row>
    <row r="64" spans="1:14" ht="21" customHeight="1" x14ac:dyDescent="0.25">
      <c r="A64" s="9">
        <v>4.4000000000000004</v>
      </c>
      <c r="B64" s="16" t="s">
        <v>6</v>
      </c>
      <c r="C64" s="9"/>
      <c r="D64" s="9"/>
      <c r="E64" s="9"/>
      <c r="F64" s="9"/>
      <c r="G64" s="14"/>
      <c r="H64" s="14"/>
      <c r="I64" s="14"/>
      <c r="J64" s="10" t="e">
        <f t="shared" si="2"/>
        <v>#DIV/0!</v>
      </c>
      <c r="K64" s="10" t="e">
        <f t="shared" si="3"/>
        <v>#DIV/0!</v>
      </c>
      <c r="L64" s="14"/>
      <c r="M64" s="14"/>
      <c r="N64" s="6"/>
    </row>
    <row r="65" spans="1:14" ht="21" customHeight="1" x14ac:dyDescent="0.25">
      <c r="A65" s="13" t="s">
        <v>26</v>
      </c>
      <c r="B65" s="12" t="s">
        <v>42</v>
      </c>
      <c r="C65" s="13" t="s">
        <v>30</v>
      </c>
      <c r="D65" s="13"/>
      <c r="E65" s="13"/>
      <c r="F65" s="13"/>
      <c r="G65" s="14">
        <v>2.7</v>
      </c>
      <c r="H65" s="14"/>
      <c r="I65" s="14"/>
      <c r="J65" s="10">
        <f t="shared" si="2"/>
        <v>0</v>
      </c>
      <c r="K65" s="10">
        <f t="shared" si="3"/>
        <v>0</v>
      </c>
      <c r="L65" s="14"/>
      <c r="M65" s="14"/>
      <c r="N65" s="6"/>
    </row>
    <row r="66" spans="1:14" ht="21" customHeight="1" x14ac:dyDescent="0.25">
      <c r="A66" s="13" t="s">
        <v>26</v>
      </c>
      <c r="B66" s="12" t="s">
        <v>35</v>
      </c>
      <c r="C66" s="13" t="s">
        <v>36</v>
      </c>
      <c r="D66" s="13"/>
      <c r="E66" s="13"/>
      <c r="F66" s="13"/>
      <c r="G66" s="14" t="e">
        <f>'[1]Biểu 5. PTr Chăn nuôi'!S26</f>
        <v>#REF!</v>
      </c>
      <c r="H66" s="14"/>
      <c r="I66" s="14"/>
      <c r="J66" s="10" t="e">
        <f t="shared" si="2"/>
        <v>#REF!</v>
      </c>
      <c r="K66" s="10" t="e">
        <f t="shared" si="3"/>
        <v>#REF!</v>
      </c>
      <c r="L66" s="14"/>
      <c r="M66" s="14"/>
      <c r="N66" s="6"/>
    </row>
    <row r="67" spans="1:14" ht="21" customHeight="1" x14ac:dyDescent="0.25">
      <c r="A67" s="13" t="s">
        <v>26</v>
      </c>
      <c r="B67" s="12" t="s">
        <v>37</v>
      </c>
      <c r="C67" s="13" t="s">
        <v>22</v>
      </c>
      <c r="D67" s="13"/>
      <c r="E67" s="13"/>
      <c r="F67" s="13"/>
      <c r="G67" s="14" t="e">
        <f>G65*G66/10</f>
        <v>#REF!</v>
      </c>
      <c r="H67" s="14"/>
      <c r="I67" s="14"/>
      <c r="J67" s="10" t="e">
        <f t="shared" si="2"/>
        <v>#REF!</v>
      </c>
      <c r="K67" s="10" t="e">
        <f t="shared" si="3"/>
        <v>#REF!</v>
      </c>
      <c r="L67" s="14"/>
      <c r="M67" s="14"/>
      <c r="N67" s="6"/>
    </row>
    <row r="68" spans="1:14" ht="21" customHeight="1" x14ac:dyDescent="0.25">
      <c r="A68" s="9">
        <v>4.5</v>
      </c>
      <c r="B68" s="16" t="s">
        <v>80</v>
      </c>
      <c r="C68" s="9"/>
      <c r="D68" s="9"/>
      <c r="E68" s="9"/>
      <c r="F68" s="9"/>
      <c r="G68" s="17"/>
      <c r="H68" s="17"/>
      <c r="I68" s="17"/>
      <c r="J68" s="10"/>
      <c r="K68" s="10"/>
      <c r="L68" s="17"/>
      <c r="M68" s="17"/>
      <c r="N68" s="18"/>
    </row>
    <row r="69" spans="1:14" ht="21" customHeight="1" x14ac:dyDescent="0.25">
      <c r="A69" s="13" t="s">
        <v>23</v>
      </c>
      <c r="B69" s="12" t="s">
        <v>81</v>
      </c>
      <c r="C69" s="4" t="s">
        <v>30</v>
      </c>
      <c r="D69" s="4"/>
      <c r="E69" s="4"/>
      <c r="F69" s="4"/>
      <c r="G69" s="17">
        <v>3.27</v>
      </c>
      <c r="H69" s="17"/>
      <c r="I69" s="17"/>
      <c r="J69" s="10">
        <f t="shared" si="2"/>
        <v>0</v>
      </c>
      <c r="K69" s="10">
        <f t="shared" si="3"/>
        <v>0</v>
      </c>
      <c r="L69" s="17"/>
      <c r="M69" s="17"/>
      <c r="N69" s="18"/>
    </row>
    <row r="70" spans="1:14" ht="17.25" customHeight="1" x14ac:dyDescent="0.25">
      <c r="A70" s="9" t="s">
        <v>160</v>
      </c>
      <c r="B70" s="16" t="s">
        <v>82</v>
      </c>
      <c r="C70" s="4"/>
      <c r="D70" s="4"/>
      <c r="E70" s="4"/>
      <c r="F70" s="4"/>
      <c r="G70" s="17"/>
      <c r="H70" s="17"/>
      <c r="I70" s="17"/>
      <c r="J70" s="10"/>
      <c r="K70" s="10"/>
      <c r="L70" s="17"/>
      <c r="M70" s="17"/>
      <c r="N70" s="18"/>
    </row>
    <row r="71" spans="1:14" ht="17.25" customHeight="1" x14ac:dyDescent="0.25">
      <c r="A71" s="4" t="s">
        <v>23</v>
      </c>
      <c r="B71" s="12" t="s">
        <v>81</v>
      </c>
      <c r="C71" s="13" t="s">
        <v>30</v>
      </c>
      <c r="D71" s="13"/>
      <c r="E71" s="13"/>
      <c r="F71" s="13"/>
      <c r="G71" s="10">
        <v>3.27</v>
      </c>
      <c r="H71" s="10"/>
      <c r="I71" s="10"/>
      <c r="J71" s="10">
        <f t="shared" si="2"/>
        <v>0</v>
      </c>
      <c r="K71" s="10">
        <f t="shared" si="3"/>
        <v>0</v>
      </c>
      <c r="L71" s="10"/>
      <c r="M71" s="10"/>
      <c r="N71" s="18"/>
    </row>
    <row r="72" spans="1:14" ht="17.25" customHeight="1" x14ac:dyDescent="0.25">
      <c r="A72" s="4" t="s">
        <v>23</v>
      </c>
      <c r="B72" s="12" t="s">
        <v>83</v>
      </c>
      <c r="C72" s="13" t="s">
        <v>30</v>
      </c>
      <c r="D72" s="13"/>
      <c r="E72" s="13"/>
      <c r="F72" s="13"/>
      <c r="G72" s="14">
        <v>3.27</v>
      </c>
      <c r="H72" s="14"/>
      <c r="I72" s="14"/>
      <c r="J72" s="10">
        <f t="shared" ref="J72:J116" si="11">H72/G72%</f>
        <v>0</v>
      </c>
      <c r="K72" s="10">
        <f t="shared" ref="K72:K116" si="12">I72/G72%</f>
        <v>0</v>
      </c>
      <c r="L72" s="14"/>
      <c r="M72" s="14"/>
      <c r="N72" s="18"/>
    </row>
    <row r="73" spans="1:14" ht="39" customHeight="1" x14ac:dyDescent="0.25">
      <c r="A73" s="4">
        <v>5</v>
      </c>
      <c r="B73" s="21" t="s">
        <v>262</v>
      </c>
      <c r="C73" s="4" t="s">
        <v>30</v>
      </c>
      <c r="D73" s="4">
        <v>50</v>
      </c>
      <c r="E73" s="4">
        <v>50</v>
      </c>
      <c r="F73" s="4"/>
      <c r="G73" s="10">
        <v>50</v>
      </c>
      <c r="H73" s="10"/>
      <c r="I73" s="10"/>
      <c r="J73" s="10">
        <f t="shared" si="11"/>
        <v>0</v>
      </c>
      <c r="K73" s="10">
        <f t="shared" si="12"/>
        <v>0</v>
      </c>
      <c r="L73" s="10"/>
      <c r="M73" s="10"/>
      <c r="N73" s="26"/>
    </row>
    <row r="74" spans="1:14" ht="30.75" customHeight="1" x14ac:dyDescent="0.25">
      <c r="A74" s="4" t="s">
        <v>43</v>
      </c>
      <c r="B74" s="5" t="s">
        <v>44</v>
      </c>
      <c r="C74" s="4"/>
      <c r="D74" s="4"/>
      <c r="E74" s="4"/>
      <c r="F74" s="4"/>
      <c r="G74" s="10"/>
      <c r="H74" s="10"/>
      <c r="I74" s="10"/>
      <c r="J74" s="10" t="e">
        <f t="shared" si="11"/>
        <v>#DIV/0!</v>
      </c>
      <c r="K74" s="10" t="e">
        <f t="shared" si="12"/>
        <v>#DIV/0!</v>
      </c>
      <c r="L74" s="10"/>
      <c r="M74" s="10"/>
      <c r="N74" s="6"/>
    </row>
    <row r="75" spans="1:14" ht="22.5" customHeight="1" x14ac:dyDescent="0.25">
      <c r="A75" s="4">
        <v>1</v>
      </c>
      <c r="B75" s="5" t="s">
        <v>144</v>
      </c>
      <c r="C75" s="5"/>
      <c r="D75" s="5"/>
      <c r="E75" s="5"/>
      <c r="F75" s="5"/>
      <c r="G75" s="33">
        <f>G76+G89+G93+G97</f>
        <v>131206</v>
      </c>
      <c r="H75" s="33"/>
      <c r="I75" s="33"/>
      <c r="J75" s="10">
        <f t="shared" si="11"/>
        <v>0</v>
      </c>
      <c r="K75" s="10">
        <f t="shared" si="12"/>
        <v>0</v>
      </c>
      <c r="L75" s="33"/>
      <c r="M75" s="33"/>
      <c r="N75" s="6"/>
    </row>
    <row r="76" spans="1:14" ht="22.5" customHeight="1" x14ac:dyDescent="0.25">
      <c r="A76" s="27" t="s">
        <v>32</v>
      </c>
      <c r="B76" s="28" t="s">
        <v>161</v>
      </c>
      <c r="C76" s="27"/>
      <c r="D76" s="27"/>
      <c r="E76" s="27"/>
      <c r="F76" s="27"/>
      <c r="G76" s="29">
        <f>G77+G81</f>
        <v>845</v>
      </c>
      <c r="H76" s="29"/>
      <c r="I76" s="29"/>
      <c r="J76" s="10">
        <f t="shared" si="11"/>
        <v>0</v>
      </c>
      <c r="K76" s="10">
        <f t="shared" si="12"/>
        <v>0</v>
      </c>
      <c r="L76" s="29"/>
      <c r="M76" s="29"/>
      <c r="N76" s="30"/>
    </row>
    <row r="77" spans="1:14" ht="22.5" customHeight="1" x14ac:dyDescent="0.25">
      <c r="A77" s="31" t="s">
        <v>23</v>
      </c>
      <c r="B77" s="32" t="s">
        <v>46</v>
      </c>
      <c r="C77" s="31" t="s">
        <v>59</v>
      </c>
      <c r="D77" s="31"/>
      <c r="E77" s="31"/>
      <c r="F77" s="31"/>
      <c r="G77" s="33">
        <f>SUM(G78:G80)</f>
        <v>693</v>
      </c>
      <c r="H77" s="33"/>
      <c r="I77" s="33"/>
      <c r="J77" s="10">
        <f t="shared" si="11"/>
        <v>0</v>
      </c>
      <c r="K77" s="10">
        <f t="shared" si="12"/>
        <v>0</v>
      </c>
      <c r="L77" s="33"/>
      <c r="M77" s="33"/>
      <c r="N77" s="6"/>
    </row>
    <row r="78" spans="1:14" ht="22.5" customHeight="1" x14ac:dyDescent="0.25">
      <c r="A78" s="34" t="s">
        <v>26</v>
      </c>
      <c r="B78" s="35" t="s">
        <v>84</v>
      </c>
      <c r="C78" s="36" t="s">
        <v>59</v>
      </c>
      <c r="D78" s="36"/>
      <c r="E78" s="36"/>
      <c r="F78" s="36"/>
      <c r="G78" s="37">
        <v>404</v>
      </c>
      <c r="H78" s="37">
        <v>301</v>
      </c>
      <c r="I78" s="37">
        <v>310</v>
      </c>
      <c r="J78" s="10">
        <f t="shared" si="11"/>
        <v>74.504950495049499</v>
      </c>
      <c r="K78" s="10">
        <f t="shared" si="12"/>
        <v>76.732673267326732</v>
      </c>
      <c r="L78" s="37"/>
      <c r="M78" s="37"/>
      <c r="N78" s="38"/>
    </row>
    <row r="79" spans="1:14" ht="22.5" customHeight="1" x14ac:dyDescent="0.25">
      <c r="A79" s="34" t="s">
        <v>26</v>
      </c>
      <c r="B79" s="35" t="s">
        <v>85</v>
      </c>
      <c r="C79" s="36" t="s">
        <v>59</v>
      </c>
      <c r="D79" s="36"/>
      <c r="E79" s="36"/>
      <c r="F79" s="36"/>
      <c r="G79" s="37">
        <v>215</v>
      </c>
      <c r="H79" s="37">
        <v>165</v>
      </c>
      <c r="I79" s="37">
        <v>210</v>
      </c>
      <c r="J79" s="10">
        <f t="shared" si="11"/>
        <v>76.744186046511629</v>
      </c>
      <c r="K79" s="10">
        <f t="shared" si="12"/>
        <v>97.674418604651166</v>
      </c>
      <c r="L79" s="37"/>
      <c r="M79" s="37"/>
      <c r="N79" s="38"/>
    </row>
    <row r="80" spans="1:14" ht="22.5" customHeight="1" x14ac:dyDescent="0.25">
      <c r="A80" s="34" t="s">
        <v>26</v>
      </c>
      <c r="B80" s="35" t="s">
        <v>86</v>
      </c>
      <c r="C80" s="36" t="s">
        <v>59</v>
      </c>
      <c r="D80" s="36"/>
      <c r="E80" s="36"/>
      <c r="F80" s="36"/>
      <c r="G80" s="37">
        <v>74</v>
      </c>
      <c r="H80" s="37"/>
      <c r="I80" s="37"/>
      <c r="J80" s="10">
        <f t="shared" si="11"/>
        <v>0</v>
      </c>
      <c r="K80" s="10">
        <f t="shared" si="12"/>
        <v>0</v>
      </c>
      <c r="L80" s="37"/>
      <c r="M80" s="37"/>
      <c r="N80" s="38"/>
    </row>
    <row r="81" spans="1:14" ht="22.5" customHeight="1" x14ac:dyDescent="0.25">
      <c r="A81" s="31" t="s">
        <v>23</v>
      </c>
      <c r="B81" s="32" t="s">
        <v>7</v>
      </c>
      <c r="C81" s="31" t="s">
        <v>59</v>
      </c>
      <c r="D81" s="31"/>
      <c r="E81" s="31"/>
      <c r="F81" s="31"/>
      <c r="G81" s="33">
        <f>SUM(G82:G84)</f>
        <v>152</v>
      </c>
      <c r="H81" s="33"/>
      <c r="I81" s="33"/>
      <c r="J81" s="10">
        <f t="shared" si="11"/>
        <v>0</v>
      </c>
      <c r="K81" s="10">
        <f t="shared" si="12"/>
        <v>0</v>
      </c>
      <c r="L81" s="33"/>
      <c r="M81" s="33"/>
      <c r="N81" s="38"/>
    </row>
    <row r="82" spans="1:14" ht="22.5" customHeight="1" x14ac:dyDescent="0.25">
      <c r="A82" s="34" t="s">
        <v>26</v>
      </c>
      <c r="B82" s="35" t="s">
        <v>84</v>
      </c>
      <c r="C82" s="36" t="s">
        <v>59</v>
      </c>
      <c r="D82" s="36"/>
      <c r="E82" s="36"/>
      <c r="F82" s="36"/>
      <c r="G82" s="37">
        <v>51</v>
      </c>
      <c r="H82" s="37"/>
      <c r="I82" s="37"/>
      <c r="J82" s="10">
        <f t="shared" si="11"/>
        <v>0</v>
      </c>
      <c r="K82" s="10">
        <f t="shared" si="12"/>
        <v>0</v>
      </c>
      <c r="L82" s="37"/>
      <c r="M82" s="37"/>
      <c r="N82" s="38"/>
    </row>
    <row r="83" spans="1:14" ht="22.5" customHeight="1" x14ac:dyDescent="0.25">
      <c r="A83" s="34" t="s">
        <v>26</v>
      </c>
      <c r="B83" s="35" t="s">
        <v>85</v>
      </c>
      <c r="C83" s="36" t="s">
        <v>59</v>
      </c>
      <c r="D83" s="36"/>
      <c r="E83" s="36"/>
      <c r="F83" s="36"/>
      <c r="G83" s="37">
        <v>80</v>
      </c>
      <c r="H83" s="37"/>
      <c r="I83" s="37"/>
      <c r="J83" s="10">
        <f t="shared" si="11"/>
        <v>0</v>
      </c>
      <c r="K83" s="10">
        <f t="shared" si="12"/>
        <v>0</v>
      </c>
      <c r="L83" s="37"/>
      <c r="M83" s="37"/>
      <c r="N83" s="38"/>
    </row>
    <row r="84" spans="1:14" ht="22.5" customHeight="1" x14ac:dyDescent="0.25">
      <c r="A84" s="34" t="s">
        <v>26</v>
      </c>
      <c r="B84" s="35" t="s">
        <v>86</v>
      </c>
      <c r="C84" s="36" t="s">
        <v>59</v>
      </c>
      <c r="D84" s="36"/>
      <c r="E84" s="36"/>
      <c r="F84" s="36"/>
      <c r="G84" s="37">
        <v>21</v>
      </c>
      <c r="H84" s="37"/>
      <c r="I84" s="37"/>
      <c r="J84" s="10">
        <f t="shared" si="11"/>
        <v>0</v>
      </c>
      <c r="K84" s="10">
        <f t="shared" si="12"/>
        <v>0</v>
      </c>
      <c r="L84" s="37"/>
      <c r="M84" s="37"/>
      <c r="N84" s="38"/>
    </row>
    <row r="85" spans="1:14" ht="22.5" customHeight="1" x14ac:dyDescent="0.25">
      <c r="A85" s="31" t="s">
        <v>23</v>
      </c>
      <c r="B85" s="32" t="s">
        <v>8</v>
      </c>
      <c r="C85" s="31" t="s">
        <v>22</v>
      </c>
      <c r="D85" s="31"/>
      <c r="E85" s="31"/>
      <c r="F85" s="31"/>
      <c r="G85" s="10">
        <f>G86+G87+G88</f>
        <v>35.19</v>
      </c>
      <c r="H85" s="10"/>
      <c r="I85" s="10"/>
      <c r="J85" s="10">
        <f t="shared" si="11"/>
        <v>0</v>
      </c>
      <c r="K85" s="10">
        <f t="shared" si="12"/>
        <v>0</v>
      </c>
      <c r="L85" s="10"/>
      <c r="M85" s="10"/>
      <c r="N85" s="38"/>
    </row>
    <row r="86" spans="1:14" ht="22.5" customHeight="1" x14ac:dyDescent="0.25">
      <c r="A86" s="34" t="s">
        <v>26</v>
      </c>
      <c r="B86" s="35" t="s">
        <v>84</v>
      </c>
      <c r="C86" s="36" t="s">
        <v>22</v>
      </c>
      <c r="D86" s="36"/>
      <c r="E86" s="36"/>
      <c r="F86" s="36"/>
      <c r="G86" s="14">
        <v>13</v>
      </c>
      <c r="H86" s="14"/>
      <c r="I86" s="14"/>
      <c r="J86" s="10">
        <f t="shared" si="11"/>
        <v>0</v>
      </c>
      <c r="K86" s="10">
        <f t="shared" si="12"/>
        <v>0</v>
      </c>
      <c r="L86" s="14"/>
      <c r="M86" s="14"/>
      <c r="N86" s="38"/>
    </row>
    <row r="87" spans="1:14" ht="22.5" customHeight="1" x14ac:dyDescent="0.25">
      <c r="A87" s="34" t="s">
        <v>26</v>
      </c>
      <c r="B87" s="35" t="s">
        <v>85</v>
      </c>
      <c r="C87" s="36" t="s">
        <v>22</v>
      </c>
      <c r="D87" s="36"/>
      <c r="E87" s="36"/>
      <c r="F87" s="36"/>
      <c r="G87" s="14">
        <v>18</v>
      </c>
      <c r="H87" s="14"/>
      <c r="I87" s="14"/>
      <c r="J87" s="10">
        <f t="shared" si="11"/>
        <v>0</v>
      </c>
      <c r="K87" s="10">
        <f t="shared" si="12"/>
        <v>0</v>
      </c>
      <c r="L87" s="14"/>
      <c r="M87" s="14"/>
      <c r="N87" s="38"/>
    </row>
    <row r="88" spans="1:14" ht="15.75" x14ac:dyDescent="0.25">
      <c r="A88" s="34" t="s">
        <v>26</v>
      </c>
      <c r="B88" s="35" t="s">
        <v>86</v>
      </c>
      <c r="C88" s="36" t="s">
        <v>22</v>
      </c>
      <c r="D88" s="36"/>
      <c r="E88" s="36"/>
      <c r="F88" s="36"/>
      <c r="G88" s="14">
        <v>4.1900000000000004</v>
      </c>
      <c r="H88" s="14"/>
      <c r="I88" s="14"/>
      <c r="J88" s="10">
        <f t="shared" si="11"/>
        <v>0</v>
      </c>
      <c r="K88" s="10">
        <f t="shared" si="12"/>
        <v>0</v>
      </c>
      <c r="L88" s="14"/>
      <c r="M88" s="14"/>
      <c r="N88" s="38"/>
    </row>
    <row r="89" spans="1:14" ht="15.75" x14ac:dyDescent="0.25">
      <c r="A89" s="27" t="s">
        <v>39</v>
      </c>
      <c r="B89" s="28" t="s">
        <v>47</v>
      </c>
      <c r="C89" s="27"/>
      <c r="D89" s="27"/>
      <c r="E89" s="27"/>
      <c r="F89" s="27"/>
      <c r="G89" s="29">
        <f>G90+G91</f>
        <v>1127</v>
      </c>
      <c r="H89" s="29"/>
      <c r="I89" s="29"/>
      <c r="J89" s="10">
        <f t="shared" si="11"/>
        <v>0</v>
      </c>
      <c r="K89" s="10">
        <f t="shared" si="12"/>
        <v>0</v>
      </c>
      <c r="L89" s="29"/>
      <c r="M89" s="29"/>
      <c r="N89" s="39"/>
    </row>
    <row r="90" spans="1:14" ht="15.75" x14ac:dyDescent="0.25">
      <c r="A90" s="36" t="s">
        <v>23</v>
      </c>
      <c r="B90" s="35" t="s">
        <v>87</v>
      </c>
      <c r="C90" s="36" t="s">
        <v>59</v>
      </c>
      <c r="D90" s="36"/>
      <c r="E90" s="36"/>
      <c r="F90" s="36"/>
      <c r="G90" s="37">
        <v>790</v>
      </c>
      <c r="H90" s="37"/>
      <c r="I90" s="37"/>
      <c r="J90" s="10">
        <f t="shared" si="11"/>
        <v>0</v>
      </c>
      <c r="K90" s="10">
        <f t="shared" si="12"/>
        <v>0</v>
      </c>
      <c r="L90" s="37"/>
      <c r="M90" s="37"/>
      <c r="N90" s="38"/>
    </row>
    <row r="91" spans="1:14" ht="15.75" x14ac:dyDescent="0.25">
      <c r="A91" s="36" t="s">
        <v>23</v>
      </c>
      <c r="B91" s="35" t="s">
        <v>7</v>
      </c>
      <c r="C91" s="36" t="s">
        <v>59</v>
      </c>
      <c r="D91" s="36"/>
      <c r="E91" s="36"/>
      <c r="F91" s="36"/>
      <c r="G91" s="37">
        <v>337</v>
      </c>
      <c r="H91" s="37"/>
      <c r="I91" s="37"/>
      <c r="J91" s="10">
        <f t="shared" si="11"/>
        <v>0</v>
      </c>
      <c r="K91" s="10">
        <f t="shared" si="12"/>
        <v>0</v>
      </c>
      <c r="L91" s="37"/>
      <c r="M91" s="37"/>
      <c r="N91" s="38"/>
    </row>
    <row r="92" spans="1:14" ht="15.75" x14ac:dyDescent="0.25">
      <c r="A92" s="36" t="s">
        <v>23</v>
      </c>
      <c r="B92" s="35" t="s">
        <v>8</v>
      </c>
      <c r="C92" s="36" t="s">
        <v>22</v>
      </c>
      <c r="D92" s="36"/>
      <c r="E92" s="36"/>
      <c r="F92" s="36"/>
      <c r="G92" s="14">
        <v>7.37</v>
      </c>
      <c r="H92" s="14"/>
      <c r="I92" s="14"/>
      <c r="J92" s="10">
        <f t="shared" si="11"/>
        <v>0</v>
      </c>
      <c r="K92" s="10">
        <f t="shared" si="12"/>
        <v>0</v>
      </c>
      <c r="L92" s="14"/>
      <c r="M92" s="14"/>
      <c r="N92" s="38"/>
    </row>
    <row r="93" spans="1:14" ht="15.75" x14ac:dyDescent="0.25">
      <c r="A93" s="27" t="s">
        <v>40</v>
      </c>
      <c r="B93" s="28" t="s">
        <v>9</v>
      </c>
      <c r="C93" s="27"/>
      <c r="D93" s="27"/>
      <c r="E93" s="27"/>
      <c r="F93" s="27"/>
      <c r="G93" s="29">
        <f>G94+G95</f>
        <v>6166</v>
      </c>
      <c r="H93" s="29"/>
      <c r="I93" s="29"/>
      <c r="J93" s="10">
        <f t="shared" si="11"/>
        <v>0</v>
      </c>
      <c r="K93" s="10">
        <f t="shared" si="12"/>
        <v>0</v>
      </c>
      <c r="L93" s="29"/>
      <c r="M93" s="29"/>
      <c r="N93" s="39"/>
    </row>
    <row r="94" spans="1:14" ht="15.75" x14ac:dyDescent="0.25">
      <c r="A94" s="36" t="s">
        <v>23</v>
      </c>
      <c r="B94" s="35" t="s">
        <v>87</v>
      </c>
      <c r="C94" s="36" t="s">
        <v>59</v>
      </c>
      <c r="D94" s="36"/>
      <c r="E94" s="36"/>
      <c r="F94" s="36"/>
      <c r="G94" s="37">
        <v>3073</v>
      </c>
      <c r="H94" s="37"/>
      <c r="I94" s="37"/>
      <c r="J94" s="10">
        <f t="shared" si="11"/>
        <v>0</v>
      </c>
      <c r="K94" s="10">
        <f t="shared" si="12"/>
        <v>0</v>
      </c>
      <c r="L94" s="37"/>
      <c r="M94" s="37"/>
      <c r="N94" s="38"/>
    </row>
    <row r="95" spans="1:14" ht="15.75" x14ac:dyDescent="0.25">
      <c r="A95" s="36" t="s">
        <v>23</v>
      </c>
      <c r="B95" s="35" t="s">
        <v>7</v>
      </c>
      <c r="C95" s="36" t="s">
        <v>59</v>
      </c>
      <c r="D95" s="36"/>
      <c r="E95" s="36"/>
      <c r="F95" s="36"/>
      <c r="G95" s="37">
        <v>3093</v>
      </c>
      <c r="H95" s="37"/>
      <c r="I95" s="37"/>
      <c r="J95" s="10">
        <f t="shared" si="11"/>
        <v>0</v>
      </c>
      <c r="K95" s="10">
        <f t="shared" si="12"/>
        <v>0</v>
      </c>
      <c r="L95" s="37"/>
      <c r="M95" s="37"/>
      <c r="N95" s="38"/>
    </row>
    <row r="96" spans="1:14" ht="15.75" x14ac:dyDescent="0.25">
      <c r="A96" s="36" t="s">
        <v>23</v>
      </c>
      <c r="B96" s="35" t="s">
        <v>8</v>
      </c>
      <c r="C96" s="36" t="s">
        <v>22</v>
      </c>
      <c r="D96" s="36"/>
      <c r="E96" s="36"/>
      <c r="F96" s="36"/>
      <c r="G96" s="14">
        <v>273.19</v>
      </c>
      <c r="H96" s="14"/>
      <c r="I96" s="14"/>
      <c r="J96" s="10">
        <f t="shared" si="11"/>
        <v>0</v>
      </c>
      <c r="K96" s="10">
        <f t="shared" si="12"/>
        <v>0</v>
      </c>
      <c r="L96" s="14"/>
      <c r="M96" s="14"/>
      <c r="N96" s="38"/>
    </row>
    <row r="97" spans="1:14" ht="15.75" x14ac:dyDescent="0.25">
      <c r="A97" s="27" t="s">
        <v>48</v>
      </c>
      <c r="B97" s="28" t="s">
        <v>10</v>
      </c>
      <c r="C97" s="27"/>
      <c r="D97" s="27"/>
      <c r="E97" s="27"/>
      <c r="F97" s="27"/>
      <c r="G97" s="29">
        <f>G98+G99</f>
        <v>123068</v>
      </c>
      <c r="H97" s="29"/>
      <c r="I97" s="29"/>
      <c r="J97" s="10">
        <f t="shared" si="11"/>
        <v>0</v>
      </c>
      <c r="K97" s="10">
        <f t="shared" si="12"/>
        <v>0</v>
      </c>
      <c r="L97" s="29"/>
      <c r="M97" s="29"/>
      <c r="N97" s="39"/>
    </row>
    <row r="98" spans="1:14" ht="15.75" x14ac:dyDescent="0.25">
      <c r="A98" s="36" t="s">
        <v>23</v>
      </c>
      <c r="B98" s="35" t="s">
        <v>87</v>
      </c>
      <c r="C98" s="36" t="s">
        <v>59</v>
      </c>
      <c r="D98" s="36"/>
      <c r="E98" s="36"/>
      <c r="F98" s="36"/>
      <c r="G98" s="37">
        <v>55687</v>
      </c>
      <c r="H98" s="37"/>
      <c r="I98" s="37"/>
      <c r="J98" s="10">
        <f t="shared" si="11"/>
        <v>0</v>
      </c>
      <c r="K98" s="10">
        <f t="shared" si="12"/>
        <v>0</v>
      </c>
      <c r="L98" s="37"/>
      <c r="M98" s="37"/>
      <c r="N98" s="38"/>
    </row>
    <row r="99" spans="1:14" ht="15.75" x14ac:dyDescent="0.25">
      <c r="A99" s="36" t="s">
        <v>23</v>
      </c>
      <c r="B99" s="35" t="s">
        <v>7</v>
      </c>
      <c r="C99" s="36" t="s">
        <v>59</v>
      </c>
      <c r="D99" s="36"/>
      <c r="E99" s="36"/>
      <c r="F99" s="36"/>
      <c r="G99" s="37">
        <v>67381</v>
      </c>
      <c r="H99" s="37"/>
      <c r="I99" s="37"/>
      <c r="J99" s="10">
        <f t="shared" si="11"/>
        <v>0</v>
      </c>
      <c r="K99" s="10">
        <f t="shared" si="12"/>
        <v>0</v>
      </c>
      <c r="L99" s="37"/>
      <c r="M99" s="37"/>
      <c r="N99" s="6"/>
    </row>
    <row r="100" spans="1:14" ht="15.75" x14ac:dyDescent="0.25">
      <c r="A100" s="36" t="s">
        <v>23</v>
      </c>
      <c r="B100" s="35" t="s">
        <v>8</v>
      </c>
      <c r="C100" s="36" t="s">
        <v>22</v>
      </c>
      <c r="D100" s="36"/>
      <c r="E100" s="36"/>
      <c r="F100" s="36"/>
      <c r="G100" s="14">
        <f>G99*2/1000</f>
        <v>134.762</v>
      </c>
      <c r="H100" s="14"/>
      <c r="I100" s="14"/>
      <c r="J100" s="10">
        <f t="shared" si="11"/>
        <v>0</v>
      </c>
      <c r="K100" s="10">
        <f t="shared" si="12"/>
        <v>0</v>
      </c>
      <c r="L100" s="14"/>
      <c r="M100" s="14"/>
      <c r="N100" s="6"/>
    </row>
    <row r="101" spans="1:14" ht="33" customHeight="1" x14ac:dyDescent="0.25">
      <c r="A101" s="31">
        <v>2</v>
      </c>
      <c r="B101" s="32" t="s">
        <v>45</v>
      </c>
      <c r="C101" s="31" t="s">
        <v>22</v>
      </c>
      <c r="D101" s="31"/>
      <c r="E101" s="31"/>
      <c r="F101" s="31"/>
      <c r="G101" s="10">
        <f>G85+G92+G96+G100</f>
        <v>450.512</v>
      </c>
      <c r="H101" s="10">
        <v>402.8</v>
      </c>
      <c r="I101" s="10">
        <v>620</v>
      </c>
      <c r="J101" s="10">
        <f t="shared" si="11"/>
        <v>89.409383101892971</v>
      </c>
      <c r="K101" s="10">
        <f t="shared" si="12"/>
        <v>137.62119543985511</v>
      </c>
      <c r="L101" s="10"/>
      <c r="M101" s="10"/>
      <c r="N101" s="6"/>
    </row>
    <row r="102" spans="1:14" ht="15.75" x14ac:dyDescent="0.25">
      <c r="A102" s="31">
        <v>3</v>
      </c>
      <c r="B102" s="32" t="s">
        <v>49</v>
      </c>
      <c r="C102" s="31"/>
      <c r="D102" s="31"/>
      <c r="E102" s="31"/>
      <c r="F102" s="31"/>
      <c r="G102" s="10"/>
      <c r="H102" s="10"/>
      <c r="I102" s="10"/>
      <c r="J102" s="10" t="e">
        <f t="shared" si="11"/>
        <v>#DIV/0!</v>
      </c>
      <c r="K102" s="10" t="e">
        <f t="shared" si="12"/>
        <v>#DIV/0!</v>
      </c>
      <c r="L102" s="10"/>
      <c r="M102" s="10"/>
      <c r="N102" s="6"/>
    </row>
    <row r="103" spans="1:14" ht="15.75" x14ac:dyDescent="0.25">
      <c r="A103" s="27" t="s">
        <v>50</v>
      </c>
      <c r="B103" s="28" t="s">
        <v>51</v>
      </c>
      <c r="C103" s="27"/>
      <c r="D103" s="27"/>
      <c r="E103" s="27"/>
      <c r="F103" s="27"/>
      <c r="G103" s="17"/>
      <c r="H103" s="17"/>
      <c r="I103" s="17"/>
      <c r="J103" s="10" t="e">
        <f t="shared" si="11"/>
        <v>#DIV/0!</v>
      </c>
      <c r="K103" s="10" t="e">
        <f t="shared" si="12"/>
        <v>#DIV/0!</v>
      </c>
      <c r="L103" s="17"/>
      <c r="M103" s="17"/>
      <c r="N103" s="18"/>
    </row>
    <row r="104" spans="1:14" ht="15.75" x14ac:dyDescent="0.25">
      <c r="A104" s="27" t="s">
        <v>23</v>
      </c>
      <c r="B104" s="28" t="s">
        <v>52</v>
      </c>
      <c r="C104" s="27" t="s">
        <v>53</v>
      </c>
      <c r="D104" s="27"/>
      <c r="E104" s="27"/>
      <c r="F104" s="27"/>
      <c r="G104" s="29">
        <f>G105+G106</f>
        <v>872</v>
      </c>
      <c r="H104" s="29"/>
      <c r="I104" s="29"/>
      <c r="J104" s="10">
        <f t="shared" si="11"/>
        <v>0</v>
      </c>
      <c r="K104" s="10">
        <f t="shared" si="12"/>
        <v>0</v>
      </c>
      <c r="L104" s="29"/>
      <c r="M104" s="29"/>
      <c r="N104" s="18"/>
    </row>
    <row r="105" spans="1:14" ht="15.75" x14ac:dyDescent="0.25">
      <c r="A105" s="36" t="s">
        <v>26</v>
      </c>
      <c r="B105" s="35" t="s">
        <v>54</v>
      </c>
      <c r="C105" s="36" t="s">
        <v>53</v>
      </c>
      <c r="D105" s="36"/>
      <c r="E105" s="36"/>
      <c r="F105" s="36"/>
      <c r="G105" s="37">
        <v>436</v>
      </c>
      <c r="H105" s="37"/>
      <c r="I105" s="37"/>
      <c r="J105" s="10">
        <f t="shared" si="11"/>
        <v>0</v>
      </c>
      <c r="K105" s="10">
        <f t="shared" si="12"/>
        <v>0</v>
      </c>
      <c r="L105" s="37"/>
      <c r="M105" s="37"/>
      <c r="N105" s="6"/>
    </row>
    <row r="106" spans="1:14" ht="15.75" x14ac:dyDescent="0.25">
      <c r="A106" s="36" t="s">
        <v>26</v>
      </c>
      <c r="B106" s="35" t="s">
        <v>55</v>
      </c>
      <c r="C106" s="36" t="s">
        <v>53</v>
      </c>
      <c r="D106" s="36"/>
      <c r="E106" s="36"/>
      <c r="F106" s="36"/>
      <c r="G106" s="37">
        <v>436</v>
      </c>
      <c r="H106" s="37"/>
      <c r="I106" s="37"/>
      <c r="J106" s="10">
        <f t="shared" si="11"/>
        <v>0</v>
      </c>
      <c r="K106" s="10">
        <f t="shared" si="12"/>
        <v>0</v>
      </c>
      <c r="L106" s="37"/>
      <c r="M106" s="37"/>
      <c r="N106" s="6"/>
    </row>
    <row r="107" spans="1:14" ht="15.75" x14ac:dyDescent="0.25">
      <c r="A107" s="27" t="s">
        <v>23</v>
      </c>
      <c r="B107" s="28" t="s">
        <v>56</v>
      </c>
      <c r="C107" s="27" t="s">
        <v>53</v>
      </c>
      <c r="D107" s="27"/>
      <c r="E107" s="27"/>
      <c r="F107" s="27"/>
      <c r="G107" s="29">
        <f>G108+G109</f>
        <v>872</v>
      </c>
      <c r="H107" s="29"/>
      <c r="I107" s="29"/>
      <c r="J107" s="10">
        <f t="shared" si="11"/>
        <v>0</v>
      </c>
      <c r="K107" s="10">
        <f t="shared" si="12"/>
        <v>0</v>
      </c>
      <c r="L107" s="29"/>
      <c r="M107" s="29"/>
      <c r="N107" s="18"/>
    </row>
    <row r="108" spans="1:14" ht="15.75" x14ac:dyDescent="0.25">
      <c r="A108" s="36" t="s">
        <v>26</v>
      </c>
      <c r="B108" s="35" t="s">
        <v>54</v>
      </c>
      <c r="C108" s="36" t="s">
        <v>53</v>
      </c>
      <c r="D108" s="36"/>
      <c r="E108" s="36"/>
      <c r="F108" s="36"/>
      <c r="G108" s="37">
        <v>436</v>
      </c>
      <c r="H108" s="37"/>
      <c r="I108" s="37"/>
      <c r="J108" s="10">
        <f t="shared" si="11"/>
        <v>0</v>
      </c>
      <c r="K108" s="10">
        <f t="shared" si="12"/>
        <v>0</v>
      </c>
      <c r="L108" s="37"/>
      <c r="M108" s="37"/>
      <c r="N108" s="6"/>
    </row>
    <row r="109" spans="1:14" ht="15.75" x14ac:dyDescent="0.25">
      <c r="A109" s="36" t="s">
        <v>26</v>
      </c>
      <c r="B109" s="35" t="s">
        <v>55</v>
      </c>
      <c r="C109" s="36" t="s">
        <v>53</v>
      </c>
      <c r="D109" s="36"/>
      <c r="E109" s="36"/>
      <c r="F109" s="36"/>
      <c r="G109" s="37">
        <v>436</v>
      </c>
      <c r="H109" s="37"/>
      <c r="I109" s="37"/>
      <c r="J109" s="10">
        <f t="shared" si="11"/>
        <v>0</v>
      </c>
      <c r="K109" s="10">
        <f t="shared" si="12"/>
        <v>0</v>
      </c>
      <c r="L109" s="37"/>
      <c r="M109" s="37"/>
      <c r="N109" s="6"/>
    </row>
    <row r="110" spans="1:14" ht="22.5" customHeight="1" x14ac:dyDescent="0.25">
      <c r="A110" s="27" t="s">
        <v>57</v>
      </c>
      <c r="B110" s="28" t="s">
        <v>58</v>
      </c>
      <c r="C110" s="36" t="s">
        <v>59</v>
      </c>
      <c r="D110" s="36"/>
      <c r="E110" s="36"/>
      <c r="F110" s="36"/>
      <c r="G110" s="37">
        <v>1010</v>
      </c>
      <c r="H110" s="37"/>
      <c r="I110" s="37"/>
      <c r="J110" s="10">
        <f t="shared" si="11"/>
        <v>0</v>
      </c>
      <c r="K110" s="10">
        <f t="shared" si="12"/>
        <v>0</v>
      </c>
      <c r="L110" s="37"/>
      <c r="M110" s="37"/>
      <c r="N110" s="18"/>
    </row>
    <row r="111" spans="1:14" ht="15.75" x14ac:dyDescent="0.25">
      <c r="A111" s="4" t="s">
        <v>60</v>
      </c>
      <c r="B111" s="5" t="s">
        <v>61</v>
      </c>
      <c r="C111" s="4"/>
      <c r="D111" s="4"/>
      <c r="E111" s="4"/>
      <c r="F111" s="4"/>
      <c r="G111" s="10"/>
      <c r="H111" s="10"/>
      <c r="I111" s="10"/>
      <c r="J111" s="10" t="e">
        <f t="shared" si="11"/>
        <v>#DIV/0!</v>
      </c>
      <c r="K111" s="10" t="e">
        <f t="shared" si="12"/>
        <v>#DIV/0!</v>
      </c>
      <c r="L111" s="10"/>
      <c r="M111" s="10"/>
      <c r="N111" s="6"/>
    </row>
    <row r="112" spans="1:14" ht="15.75" x14ac:dyDescent="0.25">
      <c r="A112" s="9">
        <v>1</v>
      </c>
      <c r="B112" s="40" t="s">
        <v>42</v>
      </c>
      <c r="C112" s="4" t="s">
        <v>30</v>
      </c>
      <c r="D112" s="4"/>
      <c r="E112" s="4"/>
      <c r="F112" s="4"/>
      <c r="G112" s="10">
        <v>28.27</v>
      </c>
      <c r="H112" s="10"/>
      <c r="I112" s="10"/>
      <c r="J112" s="10">
        <f t="shared" si="11"/>
        <v>0</v>
      </c>
      <c r="K112" s="10">
        <f t="shared" si="12"/>
        <v>0</v>
      </c>
      <c r="L112" s="10"/>
      <c r="M112" s="10"/>
      <c r="N112" s="6"/>
    </row>
    <row r="113" spans="1:14" ht="15.75" x14ac:dyDescent="0.25">
      <c r="A113" s="9"/>
      <c r="B113" s="12" t="s">
        <v>35</v>
      </c>
      <c r="C113" s="13" t="s">
        <v>36</v>
      </c>
      <c r="D113" s="13"/>
      <c r="E113" s="13"/>
      <c r="F113" s="13"/>
      <c r="G113" s="14">
        <v>22.3</v>
      </c>
      <c r="H113" s="14"/>
      <c r="I113" s="14"/>
      <c r="J113" s="10">
        <f t="shared" si="11"/>
        <v>0</v>
      </c>
      <c r="K113" s="10">
        <f t="shared" si="12"/>
        <v>0</v>
      </c>
      <c r="L113" s="14"/>
      <c r="M113" s="14"/>
      <c r="N113" s="6"/>
    </row>
    <row r="114" spans="1:14" ht="15.75" x14ac:dyDescent="0.25">
      <c r="A114" s="9"/>
      <c r="B114" s="12" t="s">
        <v>37</v>
      </c>
      <c r="C114" s="13" t="s">
        <v>22</v>
      </c>
      <c r="D114" s="13"/>
      <c r="E114" s="13"/>
      <c r="F114" s="13"/>
      <c r="G114" s="14">
        <f>G113*G112/10</f>
        <v>63.042100000000005</v>
      </c>
      <c r="H114" s="14"/>
      <c r="I114" s="14"/>
      <c r="J114" s="10">
        <f t="shared" si="11"/>
        <v>0</v>
      </c>
      <c r="K114" s="10">
        <f t="shared" si="12"/>
        <v>0</v>
      </c>
      <c r="L114" s="14"/>
      <c r="M114" s="14"/>
      <c r="N114" s="6"/>
    </row>
    <row r="115" spans="1:14" ht="27" customHeight="1" x14ac:dyDescent="0.25">
      <c r="A115" s="4" t="s">
        <v>62</v>
      </c>
      <c r="B115" s="5" t="s">
        <v>63</v>
      </c>
      <c r="C115" s="4"/>
      <c r="D115" s="4"/>
      <c r="E115" s="4"/>
      <c r="F115" s="4"/>
      <c r="G115" s="10"/>
      <c r="H115" s="10"/>
      <c r="I115" s="10"/>
      <c r="J115" s="10" t="e">
        <f t="shared" si="11"/>
        <v>#DIV/0!</v>
      </c>
      <c r="K115" s="10" t="e">
        <f t="shared" si="12"/>
        <v>#DIV/0!</v>
      </c>
      <c r="L115" s="10"/>
      <c r="M115" s="10"/>
      <c r="N115" s="6"/>
    </row>
    <row r="116" spans="1:14" ht="27" customHeight="1" x14ac:dyDescent="0.25">
      <c r="A116" s="4">
        <v>1</v>
      </c>
      <c r="B116" s="5" t="s">
        <v>162</v>
      </c>
      <c r="C116" s="4" t="s">
        <v>89</v>
      </c>
      <c r="D116" s="109">
        <v>40</v>
      </c>
      <c r="E116" s="109">
        <v>40</v>
      </c>
      <c r="F116" s="109">
        <v>60</v>
      </c>
      <c r="G116" s="6">
        <v>60</v>
      </c>
      <c r="H116" s="6">
        <v>54</v>
      </c>
      <c r="I116" s="6">
        <v>65</v>
      </c>
      <c r="J116" s="10">
        <f t="shared" si="11"/>
        <v>90</v>
      </c>
      <c r="K116" s="10">
        <f t="shared" si="12"/>
        <v>108.33333333333334</v>
      </c>
      <c r="L116" s="6"/>
      <c r="M116" s="6"/>
      <c r="N116" s="6"/>
    </row>
    <row r="119" spans="1:14" ht="22.5" customHeight="1" x14ac:dyDescent="0.25">
      <c r="G119" s="3"/>
      <c r="H119" s="3"/>
      <c r="I119" s="3"/>
      <c r="J119" s="3"/>
      <c r="K119" s="3"/>
      <c r="L119" s="3"/>
      <c r="M119" s="3"/>
      <c r="N119" s="3"/>
    </row>
    <row r="120" spans="1:14" ht="22.5" customHeight="1" x14ac:dyDescent="0.25">
      <c r="G120" s="3"/>
      <c r="H120" s="3"/>
      <c r="I120" s="3"/>
      <c r="J120" s="3"/>
      <c r="K120" s="3"/>
      <c r="L120" s="3"/>
      <c r="M120" s="3"/>
      <c r="N120" s="3"/>
    </row>
    <row r="121" spans="1:14" ht="22.5" customHeight="1" x14ac:dyDescent="0.25">
      <c r="G121" s="3"/>
      <c r="H121" s="3"/>
      <c r="I121" s="3"/>
      <c r="J121" s="3"/>
      <c r="K121" s="3"/>
      <c r="L121" s="3"/>
      <c r="M121" s="3"/>
      <c r="N121" s="3"/>
    </row>
    <row r="122" spans="1:14" ht="22.5" customHeight="1" x14ac:dyDescent="0.25">
      <c r="G122" s="3"/>
      <c r="H122" s="3"/>
      <c r="I122" s="3"/>
      <c r="J122" s="3"/>
      <c r="K122" s="3"/>
      <c r="L122" s="3"/>
      <c r="M122" s="3"/>
      <c r="N122" s="3"/>
    </row>
    <row r="123" spans="1:14" ht="22.5" customHeight="1" x14ac:dyDescent="0.25">
      <c r="G123" s="3"/>
      <c r="H123" s="3"/>
      <c r="I123" s="3"/>
      <c r="J123" s="3"/>
      <c r="K123" s="3"/>
      <c r="L123" s="3"/>
      <c r="M123" s="3"/>
      <c r="N123" s="3"/>
    </row>
    <row r="124" spans="1:14" ht="22.5" customHeight="1" x14ac:dyDescent="0.25">
      <c r="G124" s="3"/>
      <c r="H124" s="3"/>
      <c r="I124" s="3"/>
      <c r="J124" s="3"/>
      <c r="K124" s="3"/>
      <c r="L124" s="3"/>
      <c r="M124" s="3"/>
      <c r="N124" s="3"/>
    </row>
    <row r="125" spans="1:14" ht="22.5" customHeight="1" x14ac:dyDescent="0.25">
      <c r="G125" s="3"/>
      <c r="H125" s="3"/>
      <c r="I125" s="3"/>
      <c r="J125" s="3"/>
      <c r="K125" s="3"/>
      <c r="L125" s="3"/>
      <c r="M125" s="3"/>
      <c r="N125" s="3"/>
    </row>
    <row r="126" spans="1:14" ht="22.5" customHeight="1" x14ac:dyDescent="0.25">
      <c r="G126" s="3"/>
      <c r="H126" s="3"/>
      <c r="I126" s="3"/>
      <c r="J126" s="3"/>
      <c r="K126" s="3"/>
      <c r="L126" s="3"/>
      <c r="M126" s="3"/>
      <c r="N126" s="3"/>
    </row>
    <row r="127" spans="1:14" ht="22.5" customHeight="1" x14ac:dyDescent="0.25">
      <c r="G127" s="3"/>
      <c r="H127" s="3"/>
      <c r="I127" s="3"/>
      <c r="J127" s="3"/>
      <c r="K127" s="3"/>
      <c r="L127" s="3"/>
      <c r="M127" s="3"/>
      <c r="N127" s="3"/>
    </row>
    <row r="128" spans="1:14" ht="22.5" customHeight="1" x14ac:dyDescent="0.25">
      <c r="G128" s="3"/>
      <c r="H128" s="3"/>
      <c r="I128" s="3"/>
      <c r="J128" s="3"/>
      <c r="K128" s="3"/>
      <c r="L128" s="3"/>
      <c r="M128" s="3"/>
      <c r="N128" s="3"/>
    </row>
    <row r="129" s="3" customFormat="1" ht="22.5" customHeight="1" x14ac:dyDescent="0.25"/>
    <row r="130" s="3" customFormat="1" ht="22.5" customHeight="1" x14ac:dyDescent="0.25"/>
    <row r="131" s="3" customFormat="1" ht="22.5" customHeight="1" x14ac:dyDescent="0.25"/>
    <row r="132" s="3" customFormat="1" ht="22.5" customHeight="1" x14ac:dyDescent="0.25"/>
    <row r="133" s="3" customFormat="1" ht="22.5" customHeight="1" x14ac:dyDescent="0.25"/>
    <row r="134" s="3" customFormat="1" ht="22.5" customHeight="1" x14ac:dyDescent="0.25"/>
    <row r="135" s="3" customFormat="1" ht="22.5" customHeight="1" x14ac:dyDescent="0.25"/>
    <row r="136" s="3" customFormat="1" ht="22.5" customHeight="1" x14ac:dyDescent="0.25"/>
    <row r="137" s="3" customFormat="1" ht="22.5" customHeight="1" x14ac:dyDescent="0.25"/>
    <row r="138" s="3" customFormat="1" ht="22.5" customHeight="1" x14ac:dyDescent="0.25"/>
    <row r="139" s="3" customFormat="1" ht="22.5" customHeight="1" x14ac:dyDescent="0.25"/>
    <row r="140" s="3" customFormat="1" ht="22.5" customHeight="1" x14ac:dyDescent="0.25"/>
    <row r="141" s="3" customFormat="1" ht="22.5" customHeight="1" x14ac:dyDescent="0.25"/>
    <row r="142" s="3" customFormat="1" ht="22.5" customHeight="1" x14ac:dyDescent="0.25"/>
    <row r="143" s="3" customFormat="1" ht="22.5" customHeight="1" x14ac:dyDescent="0.25"/>
    <row r="144" s="3" customFormat="1" ht="22.5" customHeight="1" x14ac:dyDescent="0.25"/>
    <row r="145" s="3" customFormat="1" ht="22.5" customHeight="1" x14ac:dyDescent="0.25"/>
    <row r="146" s="3" customFormat="1" ht="22.5" customHeight="1" x14ac:dyDescent="0.25"/>
    <row r="147" s="3" customFormat="1" ht="22.5" customHeight="1" x14ac:dyDescent="0.25"/>
    <row r="148" s="3" customFormat="1" ht="22.5" customHeight="1" x14ac:dyDescent="0.25"/>
    <row r="149" s="3" customFormat="1" ht="22.5" customHeight="1" x14ac:dyDescent="0.25"/>
    <row r="150" s="3" customFormat="1" ht="22.5" customHeight="1" x14ac:dyDescent="0.25"/>
    <row r="151" s="3" customFormat="1" ht="22.5" customHeight="1" x14ac:dyDescent="0.25"/>
    <row r="152" s="3" customFormat="1" ht="22.5" customHeight="1" x14ac:dyDescent="0.25"/>
    <row r="153" s="3" customFormat="1" ht="22.5" customHeight="1" x14ac:dyDescent="0.25"/>
    <row r="154" s="3" customFormat="1" ht="22.5" customHeight="1" x14ac:dyDescent="0.25"/>
    <row r="155" s="3" customFormat="1" ht="22.5" customHeight="1" x14ac:dyDescent="0.25"/>
    <row r="156" s="3" customFormat="1" ht="22.5" customHeight="1" x14ac:dyDescent="0.25"/>
    <row r="157" s="3" customFormat="1" ht="22.5" customHeight="1" x14ac:dyDescent="0.25"/>
    <row r="158" s="3" customFormat="1" ht="22.5" customHeight="1" x14ac:dyDescent="0.25"/>
    <row r="159" s="3" customFormat="1" ht="22.5" customHeight="1" x14ac:dyDescent="0.25"/>
    <row r="160" s="3" customFormat="1" ht="22.5" customHeight="1" x14ac:dyDescent="0.25"/>
    <row r="161" s="3" customFormat="1" ht="22.5" customHeight="1" x14ac:dyDescent="0.25"/>
    <row r="162" s="3" customFormat="1" ht="22.5" customHeight="1" x14ac:dyDescent="0.25"/>
    <row r="163" s="3" customFormat="1" ht="22.5" customHeight="1" x14ac:dyDescent="0.25"/>
    <row r="164" s="3" customFormat="1" ht="22.5" customHeight="1" x14ac:dyDescent="0.25"/>
    <row r="165" s="3" customFormat="1" ht="22.5" customHeight="1" x14ac:dyDescent="0.25"/>
    <row r="166" s="3" customFormat="1" ht="22.5" customHeight="1" x14ac:dyDescent="0.25"/>
    <row r="167" s="3" customFormat="1" ht="22.5" customHeight="1" x14ac:dyDescent="0.25"/>
    <row r="168" s="3" customFormat="1" ht="22.5" customHeight="1" x14ac:dyDescent="0.25"/>
    <row r="169" s="3" customFormat="1" ht="22.5" customHeight="1" x14ac:dyDescent="0.25"/>
    <row r="170" s="3" customFormat="1" ht="22.5" customHeight="1" x14ac:dyDescent="0.25"/>
    <row r="171" s="3" customFormat="1" ht="22.5" customHeight="1" x14ac:dyDescent="0.25"/>
    <row r="172" s="3" customFormat="1" ht="22.5" customHeight="1" x14ac:dyDescent="0.25"/>
  </sheetData>
  <mergeCells count="13">
    <mergeCell ref="A2:N2"/>
    <mergeCell ref="A1:N1"/>
    <mergeCell ref="F3:G3"/>
    <mergeCell ref="N3:N4"/>
    <mergeCell ref="A3:A4"/>
    <mergeCell ref="C3:C4"/>
    <mergeCell ref="B3:B4"/>
    <mergeCell ref="H3:H4"/>
    <mergeCell ref="I3:I4"/>
    <mergeCell ref="L3:L4"/>
    <mergeCell ref="M3:M4"/>
    <mergeCell ref="J3:J4"/>
    <mergeCell ref="K3:K4"/>
  </mergeCells>
  <pageMargins left="0.59055118110236227" right="0.19685039370078741" top="0.47244094488188981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A16" zoomScale="78" zoomScaleNormal="78" workbookViewId="0">
      <selection activeCell="I25" sqref="I25"/>
    </sheetView>
  </sheetViews>
  <sheetFormatPr defaultColWidth="8.25" defaultRowHeight="15.75" customHeight="1" x14ac:dyDescent="0.25"/>
  <cols>
    <col min="1" max="1" width="3.875" style="3" customWidth="1"/>
    <col min="2" max="2" width="16.875" style="3" customWidth="1"/>
    <col min="3" max="3" width="11.125" style="43" customWidth="1"/>
    <col min="4" max="4" width="11.125" style="69" customWidth="1"/>
    <col min="5" max="5" width="12.25" style="43" customWidth="1"/>
    <col min="6" max="6" width="11.125" style="43" customWidth="1"/>
    <col min="7" max="7" width="11.125" style="69" customWidth="1"/>
    <col min="8" max="8" width="13.375" style="69" customWidth="1"/>
    <col min="9" max="11" width="11.125" style="3" customWidth="1"/>
    <col min="12" max="12" width="11.125" style="41" customWidth="1"/>
    <col min="13" max="13" width="11.125" style="43" customWidth="1"/>
    <col min="14" max="14" width="11.125" style="3" customWidth="1"/>
    <col min="15" max="15" width="10" style="44" customWidth="1"/>
    <col min="16" max="17" width="11.125" style="43" customWidth="1"/>
    <col min="18" max="20" width="11.125" style="41" customWidth="1"/>
    <col min="21" max="16384" width="8.25" style="3"/>
  </cols>
  <sheetData>
    <row r="1" spans="1:20" ht="17.25" customHeight="1" x14ac:dyDescent="0.25">
      <c r="C1" s="41"/>
      <c r="D1" s="43"/>
      <c r="E1" s="41"/>
      <c r="F1" s="3"/>
      <c r="G1" s="43"/>
      <c r="H1" s="3"/>
      <c r="Q1" s="188" t="s">
        <v>92</v>
      </c>
      <c r="R1" s="188"/>
      <c r="S1" s="188"/>
      <c r="T1" s="188"/>
    </row>
    <row r="2" spans="1:20" ht="30.75" customHeight="1" x14ac:dyDescent="0.25">
      <c r="A2" s="177" t="s">
        <v>163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</row>
    <row r="3" spans="1:20" ht="19.5" customHeight="1" x14ac:dyDescent="0.25">
      <c r="A3" s="186" t="e">
        <f>'Biểu 02 - CHỈ TIÊU CHƯA ĐẠT'!#REF!</f>
        <v>#REF!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</row>
    <row r="4" spans="1:20" s="50" customFormat="1" ht="22.5" customHeight="1" x14ac:dyDescent="0.25">
      <c r="A4" s="190" t="s">
        <v>0</v>
      </c>
      <c r="B4" s="190" t="s">
        <v>98</v>
      </c>
      <c r="C4" s="184" t="s">
        <v>99</v>
      </c>
      <c r="D4" s="187"/>
      <c r="E4" s="187"/>
      <c r="F4" s="187"/>
      <c r="G4" s="187"/>
      <c r="H4" s="187"/>
      <c r="I4" s="187"/>
      <c r="J4" s="187"/>
      <c r="K4" s="185"/>
      <c r="L4" s="184" t="s">
        <v>100</v>
      </c>
      <c r="M4" s="187"/>
      <c r="N4" s="187"/>
      <c r="O4" s="187"/>
      <c r="P4" s="187"/>
      <c r="Q4" s="187"/>
      <c r="R4" s="187"/>
      <c r="S4" s="187"/>
      <c r="T4" s="185"/>
    </row>
    <row r="5" spans="1:20" s="50" customFormat="1" ht="21" customHeight="1" x14ac:dyDescent="0.25">
      <c r="A5" s="190"/>
      <c r="B5" s="190"/>
      <c r="C5" s="184" t="s">
        <v>101</v>
      </c>
      <c r="D5" s="187"/>
      <c r="E5" s="185"/>
      <c r="F5" s="184" t="s">
        <v>102</v>
      </c>
      <c r="G5" s="187"/>
      <c r="H5" s="185"/>
      <c r="I5" s="184" t="s">
        <v>103</v>
      </c>
      <c r="J5" s="187"/>
      <c r="K5" s="185"/>
      <c r="L5" s="184" t="s">
        <v>101</v>
      </c>
      <c r="M5" s="187"/>
      <c r="N5" s="185"/>
      <c r="O5" s="184" t="s">
        <v>102</v>
      </c>
      <c r="P5" s="187"/>
      <c r="Q5" s="185"/>
      <c r="R5" s="184" t="s">
        <v>103</v>
      </c>
      <c r="S5" s="187"/>
      <c r="T5" s="185"/>
    </row>
    <row r="6" spans="1:20" s="50" customFormat="1" ht="60.95" customHeight="1" x14ac:dyDescent="0.25">
      <c r="A6" s="190"/>
      <c r="B6" s="190"/>
      <c r="C6" s="51" t="s">
        <v>104</v>
      </c>
      <c r="D6" s="51" t="s">
        <v>105</v>
      </c>
      <c r="E6" s="51" t="s">
        <v>106</v>
      </c>
      <c r="F6" s="51" t="s">
        <v>104</v>
      </c>
      <c r="G6" s="51" t="s">
        <v>105</v>
      </c>
      <c r="H6" s="51" t="s">
        <v>106</v>
      </c>
      <c r="I6" s="51" t="s">
        <v>104</v>
      </c>
      <c r="J6" s="51" t="s">
        <v>105</v>
      </c>
      <c r="K6" s="51" t="s">
        <v>106</v>
      </c>
      <c r="L6" s="51" t="s">
        <v>104</v>
      </c>
      <c r="M6" s="51" t="s">
        <v>105</v>
      </c>
      <c r="N6" s="51" t="s">
        <v>106</v>
      </c>
      <c r="O6" s="51" t="s">
        <v>104</v>
      </c>
      <c r="P6" s="51" t="s">
        <v>105</v>
      </c>
      <c r="Q6" s="51" t="s">
        <v>106</v>
      </c>
      <c r="R6" s="51" t="s">
        <v>104</v>
      </c>
      <c r="S6" s="51" t="s">
        <v>105</v>
      </c>
      <c r="T6" s="51" t="s">
        <v>106</v>
      </c>
    </row>
    <row r="7" spans="1:20" s="60" customFormat="1" ht="25.5" customHeight="1" x14ac:dyDescent="0.25">
      <c r="A7" s="52">
        <v>1</v>
      </c>
      <c r="B7" s="53" t="s">
        <v>107</v>
      </c>
      <c r="C7" s="54">
        <v>18.2</v>
      </c>
      <c r="D7" s="55">
        <v>58</v>
      </c>
      <c r="E7" s="56">
        <f>C7*D7*0.1</f>
        <v>105.56</v>
      </c>
      <c r="F7" s="54">
        <v>22.7</v>
      </c>
      <c r="G7" s="55">
        <v>49.2</v>
      </c>
      <c r="H7" s="56">
        <f>F7*G7*0.1</f>
        <v>111.684</v>
      </c>
      <c r="I7" s="56">
        <f>C7+F7</f>
        <v>40.9</v>
      </c>
      <c r="J7" s="56">
        <f>K7/I7*10</f>
        <v>53.115892420537904</v>
      </c>
      <c r="K7" s="56">
        <f>E7+H7</f>
        <v>217.244</v>
      </c>
      <c r="L7" s="57">
        <v>8.9</v>
      </c>
      <c r="M7" s="57">
        <v>49</v>
      </c>
      <c r="N7" s="58">
        <f>L7*M7/10</f>
        <v>43.61</v>
      </c>
      <c r="O7" s="59">
        <v>2.2000000000000002</v>
      </c>
      <c r="P7" s="56">
        <v>44.5</v>
      </c>
      <c r="Q7" s="56">
        <f>O7*P7/10</f>
        <v>9.7900000000000009</v>
      </c>
      <c r="R7" s="56">
        <f>L7+O7</f>
        <v>11.100000000000001</v>
      </c>
      <c r="S7" s="56">
        <f>T7/R7*10</f>
        <v>48.108108108108098</v>
      </c>
      <c r="T7" s="56">
        <f>N7+Q7</f>
        <v>53.4</v>
      </c>
    </row>
    <row r="8" spans="1:20" s="60" customFormat="1" ht="25.5" customHeight="1" x14ac:dyDescent="0.25">
      <c r="A8" s="52">
        <v>2</v>
      </c>
      <c r="B8" s="53" t="s">
        <v>108</v>
      </c>
      <c r="C8" s="54">
        <v>21.9</v>
      </c>
      <c r="D8" s="55">
        <v>58</v>
      </c>
      <c r="E8" s="56">
        <f t="shared" ref="E8:E23" si="0">C8*D8*0.1</f>
        <v>127.01999999999998</v>
      </c>
      <c r="F8" s="54">
        <v>22.9</v>
      </c>
      <c r="G8" s="55">
        <v>49.5</v>
      </c>
      <c r="H8" s="56">
        <f t="shared" ref="H8:H23" si="1">F8*G8*0.1</f>
        <v>113.355</v>
      </c>
      <c r="I8" s="56">
        <f t="shared" ref="I8:I23" si="2">C8+F8</f>
        <v>44.8</v>
      </c>
      <c r="J8" s="56">
        <f t="shared" ref="J8:J24" si="3">K8/I8*10</f>
        <v>53.655133928571431</v>
      </c>
      <c r="K8" s="56">
        <f t="shared" ref="K8:K24" si="4">E8+H8</f>
        <v>240.375</v>
      </c>
      <c r="L8" s="57">
        <v>5.5</v>
      </c>
      <c r="M8" s="57">
        <v>49</v>
      </c>
      <c r="N8" s="58">
        <f t="shared" ref="N8:N23" si="5">L8*M8/10</f>
        <v>26.95</v>
      </c>
      <c r="O8" s="59">
        <v>1.4</v>
      </c>
      <c r="P8" s="56">
        <v>44.5</v>
      </c>
      <c r="Q8" s="56">
        <f t="shared" ref="Q8:Q23" si="6">O8*P8/10</f>
        <v>6.2299999999999995</v>
      </c>
      <c r="R8" s="56">
        <f t="shared" ref="R8:R24" si="7">L8+O8</f>
        <v>6.9</v>
      </c>
      <c r="S8" s="56">
        <f t="shared" ref="S8:S23" si="8">T8/R8*10</f>
        <v>48.086956521739125</v>
      </c>
      <c r="T8" s="56">
        <f t="shared" ref="T8:T23" si="9">N8+Q8</f>
        <v>33.18</v>
      </c>
    </row>
    <row r="9" spans="1:20" s="60" customFormat="1" ht="25.5" customHeight="1" x14ac:dyDescent="0.25">
      <c r="A9" s="52">
        <v>3</v>
      </c>
      <c r="B9" s="53" t="s">
        <v>109</v>
      </c>
      <c r="C9" s="54">
        <v>17.600000000000001</v>
      </c>
      <c r="D9" s="55">
        <v>58</v>
      </c>
      <c r="E9" s="56">
        <f t="shared" si="0"/>
        <v>102.08000000000001</v>
      </c>
      <c r="F9" s="54">
        <v>18.2</v>
      </c>
      <c r="G9" s="55">
        <v>49.3</v>
      </c>
      <c r="H9" s="56">
        <f t="shared" si="1"/>
        <v>89.725999999999999</v>
      </c>
      <c r="I9" s="56">
        <f t="shared" si="2"/>
        <v>35.799999999999997</v>
      </c>
      <c r="J9" s="56">
        <f t="shared" si="3"/>
        <v>53.577094972067052</v>
      </c>
      <c r="K9" s="56">
        <f t="shared" si="4"/>
        <v>191.80600000000001</v>
      </c>
      <c r="L9" s="57">
        <v>6</v>
      </c>
      <c r="M9" s="57">
        <v>49</v>
      </c>
      <c r="N9" s="58">
        <f t="shared" si="5"/>
        <v>29.4</v>
      </c>
      <c r="O9" s="59">
        <v>4</v>
      </c>
      <c r="P9" s="56">
        <v>44.5</v>
      </c>
      <c r="Q9" s="56">
        <f t="shared" si="6"/>
        <v>17.8</v>
      </c>
      <c r="R9" s="56">
        <f t="shared" si="7"/>
        <v>10</v>
      </c>
      <c r="S9" s="56">
        <f t="shared" si="8"/>
        <v>47.2</v>
      </c>
      <c r="T9" s="56">
        <f t="shared" si="9"/>
        <v>47.2</v>
      </c>
    </row>
    <row r="10" spans="1:20" s="60" customFormat="1" ht="25.5" customHeight="1" x14ac:dyDescent="0.25">
      <c r="A10" s="52">
        <v>4</v>
      </c>
      <c r="B10" s="53" t="s">
        <v>110</v>
      </c>
      <c r="C10" s="54">
        <v>25.7</v>
      </c>
      <c r="D10" s="55">
        <v>58</v>
      </c>
      <c r="E10" s="56">
        <f t="shared" si="0"/>
        <v>149.06</v>
      </c>
      <c r="F10" s="54">
        <v>26.2</v>
      </c>
      <c r="G10" s="55">
        <v>49.3</v>
      </c>
      <c r="H10" s="56">
        <f t="shared" si="1"/>
        <v>129.166</v>
      </c>
      <c r="I10" s="56">
        <f t="shared" si="2"/>
        <v>51.9</v>
      </c>
      <c r="J10" s="56">
        <f t="shared" si="3"/>
        <v>53.608092485549136</v>
      </c>
      <c r="K10" s="56">
        <f t="shared" si="4"/>
        <v>278.226</v>
      </c>
      <c r="L10" s="57">
        <v>3.6</v>
      </c>
      <c r="M10" s="57">
        <v>49</v>
      </c>
      <c r="N10" s="58">
        <f t="shared" si="5"/>
        <v>17.64</v>
      </c>
      <c r="O10" s="59">
        <v>1.4</v>
      </c>
      <c r="P10" s="56">
        <v>44.5</v>
      </c>
      <c r="Q10" s="56">
        <f t="shared" si="6"/>
        <v>6.2299999999999995</v>
      </c>
      <c r="R10" s="56">
        <f t="shared" si="7"/>
        <v>5</v>
      </c>
      <c r="S10" s="56">
        <f t="shared" si="8"/>
        <v>47.74</v>
      </c>
      <c r="T10" s="56">
        <f t="shared" si="9"/>
        <v>23.87</v>
      </c>
    </row>
    <row r="11" spans="1:20" s="60" customFormat="1" ht="25.5" customHeight="1" x14ac:dyDescent="0.25">
      <c r="A11" s="52">
        <v>5</v>
      </c>
      <c r="B11" s="53" t="s">
        <v>111</v>
      </c>
      <c r="C11" s="59">
        <v>26</v>
      </c>
      <c r="D11" s="55">
        <v>58.8</v>
      </c>
      <c r="E11" s="56">
        <f t="shared" si="0"/>
        <v>152.88</v>
      </c>
      <c r="F11" s="59">
        <v>32.1</v>
      </c>
      <c r="G11" s="55">
        <v>50</v>
      </c>
      <c r="H11" s="56">
        <f t="shared" si="1"/>
        <v>160.5</v>
      </c>
      <c r="I11" s="56">
        <f t="shared" si="2"/>
        <v>58.1</v>
      </c>
      <c r="J11" s="56">
        <f t="shared" si="3"/>
        <v>53.938037865748711</v>
      </c>
      <c r="K11" s="56">
        <f t="shared" si="4"/>
        <v>313.38</v>
      </c>
      <c r="L11" s="57">
        <v>3.6</v>
      </c>
      <c r="M11" s="57">
        <v>49</v>
      </c>
      <c r="N11" s="58">
        <f t="shared" si="5"/>
        <v>17.64</v>
      </c>
      <c r="O11" s="59">
        <v>6</v>
      </c>
      <c r="P11" s="56">
        <v>44.5</v>
      </c>
      <c r="Q11" s="56">
        <f t="shared" si="6"/>
        <v>26.7</v>
      </c>
      <c r="R11" s="56">
        <f t="shared" si="7"/>
        <v>9.6</v>
      </c>
      <c r="S11" s="56">
        <f t="shared" si="8"/>
        <v>46.1875</v>
      </c>
      <c r="T11" s="56">
        <f t="shared" si="9"/>
        <v>44.34</v>
      </c>
    </row>
    <row r="12" spans="1:20" s="60" customFormat="1" ht="25.5" customHeight="1" x14ac:dyDescent="0.25">
      <c r="A12" s="52">
        <v>6</v>
      </c>
      <c r="B12" s="53" t="s">
        <v>112</v>
      </c>
      <c r="C12" s="59">
        <v>15.94</v>
      </c>
      <c r="D12" s="55">
        <v>58.8</v>
      </c>
      <c r="E12" s="56">
        <f t="shared" si="0"/>
        <v>93.727199999999996</v>
      </c>
      <c r="F12" s="59">
        <v>17.04</v>
      </c>
      <c r="G12" s="55">
        <v>50</v>
      </c>
      <c r="H12" s="56">
        <f t="shared" si="1"/>
        <v>85.2</v>
      </c>
      <c r="I12" s="56">
        <f t="shared" si="2"/>
        <v>32.979999999999997</v>
      </c>
      <c r="J12" s="56">
        <f t="shared" si="3"/>
        <v>54.253244390539727</v>
      </c>
      <c r="K12" s="56">
        <f t="shared" si="4"/>
        <v>178.9272</v>
      </c>
      <c r="L12" s="57">
        <v>6.8</v>
      </c>
      <c r="M12" s="57">
        <v>49</v>
      </c>
      <c r="N12" s="58">
        <f t="shared" si="5"/>
        <v>33.32</v>
      </c>
      <c r="O12" s="59">
        <v>3.06</v>
      </c>
      <c r="P12" s="56">
        <v>44.5</v>
      </c>
      <c r="Q12" s="56">
        <f t="shared" si="6"/>
        <v>13.617000000000001</v>
      </c>
      <c r="R12" s="56">
        <f t="shared" si="7"/>
        <v>9.86</v>
      </c>
      <c r="S12" s="56">
        <f t="shared" si="8"/>
        <v>47.603448275862064</v>
      </c>
      <c r="T12" s="56">
        <f t="shared" si="9"/>
        <v>46.936999999999998</v>
      </c>
    </row>
    <row r="13" spans="1:20" s="60" customFormat="1" ht="25.5" customHeight="1" x14ac:dyDescent="0.25">
      <c r="A13" s="52">
        <v>7</v>
      </c>
      <c r="B13" s="53" t="s">
        <v>113</v>
      </c>
      <c r="C13" s="59">
        <v>5.16</v>
      </c>
      <c r="D13" s="55">
        <v>58.8</v>
      </c>
      <c r="E13" s="56">
        <f t="shared" si="0"/>
        <v>30.340800000000002</v>
      </c>
      <c r="F13" s="59">
        <v>7.76</v>
      </c>
      <c r="G13" s="55">
        <v>50</v>
      </c>
      <c r="H13" s="56">
        <f t="shared" si="1"/>
        <v>38.800000000000004</v>
      </c>
      <c r="I13" s="56">
        <f t="shared" si="2"/>
        <v>12.92</v>
      </c>
      <c r="J13" s="56">
        <f t="shared" si="3"/>
        <v>53.514551083591336</v>
      </c>
      <c r="K13" s="56">
        <f t="shared" si="4"/>
        <v>69.140800000000013</v>
      </c>
      <c r="L13" s="57">
        <v>2.2400000000000002</v>
      </c>
      <c r="M13" s="57">
        <v>49</v>
      </c>
      <c r="N13" s="58">
        <f t="shared" si="5"/>
        <v>10.976000000000001</v>
      </c>
      <c r="O13" s="59">
        <v>1.77</v>
      </c>
      <c r="P13" s="56">
        <v>44.5</v>
      </c>
      <c r="Q13" s="56">
        <f t="shared" si="6"/>
        <v>7.8765000000000001</v>
      </c>
      <c r="R13" s="56">
        <f t="shared" si="7"/>
        <v>4.01</v>
      </c>
      <c r="S13" s="56">
        <f t="shared" si="8"/>
        <v>47.01371571072319</v>
      </c>
      <c r="T13" s="56">
        <f t="shared" si="9"/>
        <v>18.852499999999999</v>
      </c>
    </row>
    <row r="14" spans="1:20" s="60" customFormat="1" ht="25.5" customHeight="1" x14ac:dyDescent="0.25">
      <c r="A14" s="52">
        <v>8</v>
      </c>
      <c r="B14" s="53" t="s">
        <v>114</v>
      </c>
      <c r="C14" s="59">
        <v>10.039999999999999</v>
      </c>
      <c r="D14" s="55">
        <v>57</v>
      </c>
      <c r="E14" s="56">
        <f t="shared" si="0"/>
        <v>57.228000000000002</v>
      </c>
      <c r="F14" s="59">
        <v>9.32</v>
      </c>
      <c r="G14" s="55">
        <v>47</v>
      </c>
      <c r="H14" s="56">
        <f t="shared" si="1"/>
        <v>43.804000000000002</v>
      </c>
      <c r="I14" s="56">
        <f t="shared" si="2"/>
        <v>19.36</v>
      </c>
      <c r="J14" s="56">
        <f t="shared" si="3"/>
        <v>52.185950413223154</v>
      </c>
      <c r="K14" s="56">
        <f t="shared" si="4"/>
        <v>101.03200000000001</v>
      </c>
      <c r="L14" s="57">
        <v>5.6</v>
      </c>
      <c r="M14" s="57">
        <v>49</v>
      </c>
      <c r="N14" s="58">
        <f t="shared" si="5"/>
        <v>27.439999999999998</v>
      </c>
      <c r="O14" s="59">
        <v>5.6</v>
      </c>
      <c r="P14" s="56">
        <v>44.5</v>
      </c>
      <c r="Q14" s="56">
        <f t="shared" si="6"/>
        <v>24.919999999999998</v>
      </c>
      <c r="R14" s="56">
        <f t="shared" si="7"/>
        <v>11.2</v>
      </c>
      <c r="S14" s="56">
        <f t="shared" si="8"/>
        <v>46.75</v>
      </c>
      <c r="T14" s="56">
        <f t="shared" si="9"/>
        <v>52.36</v>
      </c>
    </row>
    <row r="15" spans="1:20" s="60" customFormat="1" ht="25.5" customHeight="1" x14ac:dyDescent="0.25">
      <c r="A15" s="52">
        <v>9</v>
      </c>
      <c r="B15" s="53" t="s">
        <v>115</v>
      </c>
      <c r="C15" s="59">
        <v>3.5</v>
      </c>
      <c r="D15" s="55">
        <v>57</v>
      </c>
      <c r="E15" s="56">
        <f t="shared" si="0"/>
        <v>19.950000000000003</v>
      </c>
      <c r="F15" s="59">
        <v>5.6</v>
      </c>
      <c r="G15" s="55">
        <v>47</v>
      </c>
      <c r="H15" s="56">
        <f t="shared" si="1"/>
        <v>26.32</v>
      </c>
      <c r="I15" s="56">
        <f t="shared" si="2"/>
        <v>9.1</v>
      </c>
      <c r="J15" s="56">
        <f t="shared" si="3"/>
        <v>50.846153846153854</v>
      </c>
      <c r="K15" s="56">
        <f t="shared" si="4"/>
        <v>46.27</v>
      </c>
      <c r="L15" s="57">
        <v>1.8</v>
      </c>
      <c r="M15" s="57">
        <v>49</v>
      </c>
      <c r="N15" s="58">
        <f t="shared" si="5"/>
        <v>8.82</v>
      </c>
      <c r="O15" s="59">
        <v>1.8</v>
      </c>
      <c r="P15" s="56">
        <v>44.5</v>
      </c>
      <c r="Q15" s="56">
        <f t="shared" si="6"/>
        <v>8.0100000000000016</v>
      </c>
      <c r="R15" s="56">
        <f t="shared" si="7"/>
        <v>3.6</v>
      </c>
      <c r="S15" s="56">
        <f t="shared" si="8"/>
        <v>46.750000000000007</v>
      </c>
      <c r="T15" s="56">
        <f t="shared" si="9"/>
        <v>16.830000000000002</v>
      </c>
    </row>
    <row r="16" spans="1:20" s="60" customFormat="1" ht="25.5" customHeight="1" x14ac:dyDescent="0.25">
      <c r="A16" s="52">
        <v>10</v>
      </c>
      <c r="B16" s="53" t="s">
        <v>116</v>
      </c>
      <c r="C16" s="59">
        <v>17.8</v>
      </c>
      <c r="D16" s="55">
        <v>57</v>
      </c>
      <c r="E16" s="56">
        <f t="shared" si="0"/>
        <v>101.46000000000001</v>
      </c>
      <c r="F16" s="59">
        <v>18.2</v>
      </c>
      <c r="G16" s="55">
        <v>47</v>
      </c>
      <c r="H16" s="56">
        <f t="shared" si="1"/>
        <v>85.54</v>
      </c>
      <c r="I16" s="56">
        <f t="shared" si="2"/>
        <v>36</v>
      </c>
      <c r="J16" s="56">
        <f t="shared" si="3"/>
        <v>51.944444444444443</v>
      </c>
      <c r="K16" s="56">
        <f t="shared" si="4"/>
        <v>187</v>
      </c>
      <c r="L16" s="57">
        <v>13.15</v>
      </c>
      <c r="M16" s="57">
        <v>49</v>
      </c>
      <c r="N16" s="58">
        <f t="shared" si="5"/>
        <v>64.435000000000002</v>
      </c>
      <c r="O16" s="59">
        <v>1.5</v>
      </c>
      <c r="P16" s="56">
        <v>44.5</v>
      </c>
      <c r="Q16" s="56">
        <f t="shared" si="6"/>
        <v>6.6749999999999998</v>
      </c>
      <c r="R16" s="56">
        <f t="shared" si="7"/>
        <v>14.65</v>
      </c>
      <c r="S16" s="56">
        <f t="shared" si="8"/>
        <v>48.539249146757683</v>
      </c>
      <c r="T16" s="56">
        <f t="shared" si="9"/>
        <v>71.11</v>
      </c>
    </row>
    <row r="17" spans="1:20" s="60" customFormat="1" ht="25.5" customHeight="1" x14ac:dyDescent="0.25">
      <c r="A17" s="52">
        <v>11</v>
      </c>
      <c r="B17" s="61" t="s">
        <v>117</v>
      </c>
      <c r="C17" s="62">
        <v>6.06</v>
      </c>
      <c r="D17" s="55">
        <v>57</v>
      </c>
      <c r="E17" s="56">
        <f t="shared" si="0"/>
        <v>34.541999999999994</v>
      </c>
      <c r="F17" s="62">
        <v>5.12</v>
      </c>
      <c r="G17" s="55">
        <v>47</v>
      </c>
      <c r="H17" s="56">
        <f>F17*G17*0.1</f>
        <v>24.064000000000004</v>
      </c>
      <c r="I17" s="56">
        <f>C17+F17</f>
        <v>11.18</v>
      </c>
      <c r="J17" s="56">
        <f>K17/I17*10</f>
        <v>52.420393559928442</v>
      </c>
      <c r="K17" s="56">
        <f>E17+H17</f>
        <v>58.605999999999995</v>
      </c>
      <c r="L17" s="57">
        <v>4.78</v>
      </c>
      <c r="M17" s="57">
        <v>49</v>
      </c>
      <c r="N17" s="58">
        <f>L17*M17/10</f>
        <v>23.422000000000001</v>
      </c>
      <c r="O17" s="59">
        <v>6.15</v>
      </c>
      <c r="P17" s="56">
        <v>44.5</v>
      </c>
      <c r="Q17" s="56">
        <f>O17*P17/10</f>
        <v>27.3675</v>
      </c>
      <c r="R17" s="56">
        <f>L17+O17</f>
        <v>10.93</v>
      </c>
      <c r="S17" s="56">
        <f t="shared" si="8"/>
        <v>46.467978042086003</v>
      </c>
      <c r="T17" s="56">
        <f t="shared" si="9"/>
        <v>50.789500000000004</v>
      </c>
    </row>
    <row r="18" spans="1:20" s="60" customFormat="1" ht="25.5" customHeight="1" x14ac:dyDescent="0.25">
      <c r="A18" s="52">
        <v>12</v>
      </c>
      <c r="B18" s="63" t="s">
        <v>118</v>
      </c>
      <c r="C18" s="62">
        <v>5.77</v>
      </c>
      <c r="D18" s="55">
        <v>58.6</v>
      </c>
      <c r="E18" s="56">
        <f t="shared" si="0"/>
        <v>33.812199999999997</v>
      </c>
      <c r="F18" s="62">
        <v>5.5</v>
      </c>
      <c r="G18" s="55">
        <v>49.3</v>
      </c>
      <c r="H18" s="56">
        <f t="shared" si="1"/>
        <v>27.114999999999998</v>
      </c>
      <c r="I18" s="56">
        <f t="shared" si="2"/>
        <v>11.27</v>
      </c>
      <c r="J18" s="56">
        <f t="shared" si="3"/>
        <v>54.061401952085184</v>
      </c>
      <c r="K18" s="56">
        <f t="shared" si="4"/>
        <v>60.927199999999999</v>
      </c>
      <c r="L18" s="57">
        <v>15.57</v>
      </c>
      <c r="M18" s="57">
        <v>49</v>
      </c>
      <c r="N18" s="58">
        <f t="shared" si="5"/>
        <v>76.293000000000006</v>
      </c>
      <c r="O18" s="59">
        <v>7</v>
      </c>
      <c r="P18" s="56">
        <v>44.5</v>
      </c>
      <c r="Q18" s="56">
        <f t="shared" si="6"/>
        <v>31.15</v>
      </c>
      <c r="R18" s="56">
        <f t="shared" si="7"/>
        <v>22.57</v>
      </c>
      <c r="S18" s="56">
        <f t="shared" si="8"/>
        <v>47.604342046965009</v>
      </c>
      <c r="T18" s="56">
        <f t="shared" si="9"/>
        <v>107.44300000000001</v>
      </c>
    </row>
    <row r="19" spans="1:20" s="60" customFormat="1" ht="25.5" customHeight="1" x14ac:dyDescent="0.25">
      <c r="A19" s="52">
        <v>13</v>
      </c>
      <c r="B19" s="64" t="s">
        <v>119</v>
      </c>
      <c r="C19" s="62">
        <v>2.0299999999999998</v>
      </c>
      <c r="D19" s="55">
        <v>58.6</v>
      </c>
      <c r="E19" s="56">
        <f t="shared" si="0"/>
        <v>11.895800000000001</v>
      </c>
      <c r="F19" s="62">
        <v>2.2000000000000002</v>
      </c>
      <c r="G19" s="55">
        <v>49.3</v>
      </c>
      <c r="H19" s="56">
        <f t="shared" si="1"/>
        <v>10.846000000000002</v>
      </c>
      <c r="I19" s="56">
        <f t="shared" si="2"/>
        <v>4.2300000000000004</v>
      </c>
      <c r="J19" s="56">
        <f t="shared" si="3"/>
        <v>53.763120567375893</v>
      </c>
      <c r="K19" s="56">
        <f t="shared" si="4"/>
        <v>22.741800000000005</v>
      </c>
      <c r="L19" s="57">
        <v>6.27</v>
      </c>
      <c r="M19" s="57">
        <v>49</v>
      </c>
      <c r="N19" s="58">
        <f t="shared" si="5"/>
        <v>30.722999999999995</v>
      </c>
      <c r="O19" s="59">
        <v>4.5</v>
      </c>
      <c r="P19" s="56">
        <v>44.5</v>
      </c>
      <c r="Q19" s="56">
        <f t="shared" si="6"/>
        <v>20.024999999999999</v>
      </c>
      <c r="R19" s="56">
        <f t="shared" si="7"/>
        <v>10.77</v>
      </c>
      <c r="S19" s="56">
        <f t="shared" si="8"/>
        <v>47.119777158774369</v>
      </c>
      <c r="T19" s="56">
        <f t="shared" si="9"/>
        <v>50.74799999999999</v>
      </c>
    </row>
    <row r="20" spans="1:20" s="60" customFormat="1" ht="25.5" customHeight="1" x14ac:dyDescent="0.25">
      <c r="A20" s="52">
        <v>14</v>
      </c>
      <c r="B20" s="64" t="s">
        <v>120</v>
      </c>
      <c r="C20" s="62">
        <v>0</v>
      </c>
      <c r="D20" s="55">
        <v>58</v>
      </c>
      <c r="E20" s="56">
        <f t="shared" si="0"/>
        <v>0</v>
      </c>
      <c r="F20" s="62">
        <v>0</v>
      </c>
      <c r="G20" s="55">
        <v>49</v>
      </c>
      <c r="H20" s="56">
        <f t="shared" si="1"/>
        <v>0</v>
      </c>
      <c r="I20" s="56">
        <f t="shared" si="2"/>
        <v>0</v>
      </c>
      <c r="J20" s="56">
        <v>0</v>
      </c>
      <c r="K20" s="56">
        <f t="shared" si="4"/>
        <v>0</v>
      </c>
      <c r="L20" s="57">
        <v>36.82</v>
      </c>
      <c r="M20" s="57">
        <v>49</v>
      </c>
      <c r="N20" s="58">
        <f t="shared" si="5"/>
        <v>180.41800000000001</v>
      </c>
      <c r="O20" s="59">
        <v>1</v>
      </c>
      <c r="P20" s="56">
        <v>44.5</v>
      </c>
      <c r="Q20" s="56">
        <f t="shared" si="6"/>
        <v>4.45</v>
      </c>
      <c r="R20" s="56">
        <f t="shared" si="7"/>
        <v>37.82</v>
      </c>
      <c r="S20" s="56">
        <f t="shared" si="8"/>
        <v>48.881015335801159</v>
      </c>
      <c r="T20" s="56">
        <f t="shared" si="9"/>
        <v>184.86799999999999</v>
      </c>
    </row>
    <row r="21" spans="1:20" s="60" customFormat="1" ht="25.5" customHeight="1" x14ac:dyDescent="0.25">
      <c r="A21" s="52">
        <v>15</v>
      </c>
      <c r="B21" s="64" t="s">
        <v>121</v>
      </c>
      <c r="C21" s="59">
        <v>1.6</v>
      </c>
      <c r="D21" s="55">
        <v>57</v>
      </c>
      <c r="E21" s="56">
        <f t="shared" si="0"/>
        <v>9.120000000000001</v>
      </c>
      <c r="F21" s="59">
        <v>1</v>
      </c>
      <c r="G21" s="55">
        <v>47</v>
      </c>
      <c r="H21" s="56">
        <f t="shared" si="1"/>
        <v>4.7</v>
      </c>
      <c r="I21" s="56">
        <f t="shared" si="2"/>
        <v>2.6</v>
      </c>
      <c r="J21" s="56">
        <f t="shared" si="3"/>
        <v>53.153846153846153</v>
      </c>
      <c r="K21" s="56">
        <f t="shared" si="4"/>
        <v>13.82</v>
      </c>
      <c r="L21" s="57">
        <v>6.32</v>
      </c>
      <c r="M21" s="57">
        <v>49</v>
      </c>
      <c r="N21" s="58">
        <f t="shared" si="5"/>
        <v>30.968</v>
      </c>
      <c r="O21" s="56">
        <v>2</v>
      </c>
      <c r="P21" s="56">
        <v>44.5</v>
      </c>
      <c r="Q21" s="56">
        <f t="shared" si="6"/>
        <v>8.9</v>
      </c>
      <c r="R21" s="56">
        <f t="shared" si="7"/>
        <v>8.32</v>
      </c>
      <c r="S21" s="56">
        <f t="shared" si="8"/>
        <v>47.918269230769226</v>
      </c>
      <c r="T21" s="56">
        <f t="shared" si="9"/>
        <v>39.868000000000002</v>
      </c>
    </row>
    <row r="22" spans="1:20" s="60" customFormat="1" ht="25.5" customHeight="1" x14ac:dyDescent="0.25">
      <c r="A22" s="52">
        <v>16</v>
      </c>
      <c r="B22" s="61" t="s">
        <v>122</v>
      </c>
      <c r="C22" s="62">
        <v>6.54</v>
      </c>
      <c r="D22" s="55">
        <v>57</v>
      </c>
      <c r="E22" s="56">
        <f t="shared" si="0"/>
        <v>37.278000000000006</v>
      </c>
      <c r="F22" s="62">
        <v>5.7</v>
      </c>
      <c r="G22" s="55">
        <v>47</v>
      </c>
      <c r="H22" s="56">
        <f t="shared" si="1"/>
        <v>26.790000000000006</v>
      </c>
      <c r="I22" s="56">
        <f t="shared" si="2"/>
        <v>12.24</v>
      </c>
      <c r="J22" s="56">
        <f t="shared" si="3"/>
        <v>52.343137254901968</v>
      </c>
      <c r="K22" s="56">
        <f t="shared" si="4"/>
        <v>64.068000000000012</v>
      </c>
      <c r="L22" s="57">
        <v>8.1999999999999993</v>
      </c>
      <c r="M22" s="57">
        <v>49</v>
      </c>
      <c r="N22" s="58">
        <f t="shared" si="5"/>
        <v>40.179999999999993</v>
      </c>
      <c r="O22" s="59">
        <v>5.85</v>
      </c>
      <c r="P22" s="56">
        <v>44.5</v>
      </c>
      <c r="Q22" s="56">
        <f t="shared" si="6"/>
        <v>26.032499999999999</v>
      </c>
      <c r="R22" s="56">
        <f t="shared" si="7"/>
        <v>14.049999999999999</v>
      </c>
      <c r="S22" s="56">
        <f t="shared" si="8"/>
        <v>47.12633451957295</v>
      </c>
      <c r="T22" s="56">
        <f t="shared" si="9"/>
        <v>66.212499999999991</v>
      </c>
    </row>
    <row r="23" spans="1:20" s="60" customFormat="1" ht="25.5" customHeight="1" x14ac:dyDescent="0.25">
      <c r="A23" s="52">
        <v>17</v>
      </c>
      <c r="B23" s="61" t="s">
        <v>123</v>
      </c>
      <c r="C23" s="62">
        <v>4.7</v>
      </c>
      <c r="D23" s="55">
        <v>58.5</v>
      </c>
      <c r="E23" s="56">
        <f t="shared" si="0"/>
        <v>27.495000000000001</v>
      </c>
      <c r="F23" s="62">
        <v>4.9000000000000004</v>
      </c>
      <c r="G23" s="55">
        <v>49.3</v>
      </c>
      <c r="H23" s="56">
        <f t="shared" si="1"/>
        <v>24.157</v>
      </c>
      <c r="I23" s="56">
        <f t="shared" si="2"/>
        <v>9.6000000000000014</v>
      </c>
      <c r="J23" s="56">
        <f t="shared" si="3"/>
        <v>53.80416666666666</v>
      </c>
      <c r="K23" s="56">
        <f t="shared" si="4"/>
        <v>51.652000000000001</v>
      </c>
      <c r="L23" s="57">
        <v>4.3499999999999996</v>
      </c>
      <c r="M23" s="57">
        <v>49</v>
      </c>
      <c r="N23" s="58">
        <f t="shared" si="5"/>
        <v>21.314999999999998</v>
      </c>
      <c r="O23" s="59">
        <v>7</v>
      </c>
      <c r="P23" s="56">
        <v>44.5</v>
      </c>
      <c r="Q23" s="56">
        <f t="shared" si="6"/>
        <v>31.15</v>
      </c>
      <c r="R23" s="56">
        <f t="shared" si="7"/>
        <v>11.35</v>
      </c>
      <c r="S23" s="56">
        <f t="shared" si="8"/>
        <v>46.224669603524227</v>
      </c>
      <c r="T23" s="56">
        <f t="shared" si="9"/>
        <v>52.464999999999996</v>
      </c>
    </row>
    <row r="24" spans="1:20" s="60" customFormat="1" ht="25.5" customHeight="1" x14ac:dyDescent="0.25">
      <c r="A24" s="184" t="s">
        <v>13</v>
      </c>
      <c r="B24" s="185"/>
      <c r="C24" s="65">
        <f>SUM(C7:C23)</f>
        <v>188.54</v>
      </c>
      <c r="D24" s="66">
        <f>E24/C24*10</f>
        <v>57.995597751140338</v>
      </c>
      <c r="E24" s="65">
        <f>SUM(E7:E23)</f>
        <v>1093.4489999999998</v>
      </c>
      <c r="F24" s="65">
        <f>SUM(F7:F23)</f>
        <v>204.43999999999994</v>
      </c>
      <c r="G24" s="66">
        <f>(H24/F24)*10</f>
        <v>49.000538055175127</v>
      </c>
      <c r="H24" s="65">
        <f>SUM(H7:H23)</f>
        <v>1001.7670000000001</v>
      </c>
      <c r="I24" s="65">
        <f>C24+F24</f>
        <v>392.9799999999999</v>
      </c>
      <c r="J24" s="65">
        <f t="shared" si="3"/>
        <v>53.316097511323747</v>
      </c>
      <c r="K24" s="65">
        <f t="shared" si="4"/>
        <v>2095.2159999999999</v>
      </c>
      <c r="L24" s="67">
        <f>SUM(L7:L23)</f>
        <v>139.49999999999997</v>
      </c>
      <c r="M24" s="67">
        <f>N24/L24*10</f>
        <v>49</v>
      </c>
      <c r="N24" s="68">
        <f>SUM(N7:N23)</f>
        <v>683.55</v>
      </c>
      <c r="O24" s="65">
        <f>SUM(O7:O23)</f>
        <v>62.230000000000004</v>
      </c>
      <c r="P24" s="65">
        <f>Q24/O24*10</f>
        <v>44.499999999999993</v>
      </c>
      <c r="Q24" s="65">
        <f>SUM(Q7:Q23)</f>
        <v>276.92349999999999</v>
      </c>
      <c r="R24" s="65">
        <f t="shared" si="7"/>
        <v>201.72999999999996</v>
      </c>
      <c r="S24" s="65">
        <f>T24/R24*10</f>
        <v>47.611832647598284</v>
      </c>
      <c r="T24" s="65">
        <f>SUM(T7:T23)</f>
        <v>960.47349999999994</v>
      </c>
    </row>
    <row r="25" spans="1:20" ht="15.75" customHeight="1" x14ac:dyDescent="0.25">
      <c r="H25" s="69" t="s">
        <v>159</v>
      </c>
    </row>
    <row r="26" spans="1:20" ht="31.5" customHeight="1" x14ac:dyDescent="0.25"/>
    <row r="27" spans="1:20" ht="31.5" customHeight="1" x14ac:dyDescent="0.25"/>
  </sheetData>
  <mergeCells count="14">
    <mergeCell ref="A24:B24"/>
    <mergeCell ref="A3:T3"/>
    <mergeCell ref="C5:E5"/>
    <mergeCell ref="Q1:T1"/>
    <mergeCell ref="A2:T2"/>
    <mergeCell ref="A4:A6"/>
    <mergeCell ref="B4:B6"/>
    <mergeCell ref="C4:K4"/>
    <mergeCell ref="L4:T4"/>
    <mergeCell ref="O5:Q5"/>
    <mergeCell ref="R5:T5"/>
    <mergeCell ref="F5:H5"/>
    <mergeCell ref="I5:K5"/>
    <mergeCell ref="L5:N5"/>
  </mergeCells>
  <pageMargins left="0.27559055118110198" right="7.8740157480315001E-2" top="0.47244094488188998" bottom="0.23622047244094499" header="0.196850393700787" footer="0.196850393700787"/>
  <pageSetup paperSize="9" scale="60" orientation="landscape" r:id="rId1"/>
  <ignoredErrors>
    <ignoredError sqref="G24 D24 P24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Normal="100" workbookViewId="0">
      <pane ySplit="5" topLeftCell="A6" activePane="bottomLeft" state="frozen"/>
      <selection pane="bottomLeft" activeCell="A2" sqref="A2:N2"/>
    </sheetView>
  </sheetViews>
  <sheetFormatPr defaultColWidth="9" defaultRowHeight="15.75" customHeight="1" x14ac:dyDescent="0.25"/>
  <cols>
    <col min="1" max="1" width="4" style="3" customWidth="1"/>
    <col min="2" max="2" width="14.875" style="3" customWidth="1"/>
    <col min="3" max="16384" width="9" style="3"/>
  </cols>
  <sheetData>
    <row r="1" spans="1:14" ht="29.25" customHeight="1" x14ac:dyDescent="0.25">
      <c r="A1" s="177" t="s">
        <v>129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</row>
    <row r="2" spans="1:14" ht="23.25" customHeight="1" x14ac:dyDescent="0.25">
      <c r="A2" s="191" t="e">
        <f>'Biểu 02 - CHỈ TIÊU CHƯA ĐẠT'!#REF!</f>
        <v>#REF!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</row>
    <row r="3" spans="1:14" ht="30" customHeight="1" x14ac:dyDescent="0.25">
      <c r="A3" s="190" t="s">
        <v>0</v>
      </c>
      <c r="B3" s="190" t="s">
        <v>98</v>
      </c>
      <c r="C3" s="190" t="s">
        <v>124</v>
      </c>
      <c r="D3" s="190"/>
      <c r="E3" s="190"/>
      <c r="F3" s="190" t="s">
        <v>125</v>
      </c>
      <c r="G3" s="190"/>
      <c r="H3" s="190"/>
      <c r="I3" s="184" t="s">
        <v>126</v>
      </c>
      <c r="J3" s="187"/>
      <c r="K3" s="185"/>
      <c r="L3" s="190" t="s">
        <v>127</v>
      </c>
      <c r="M3" s="190"/>
      <c r="N3" s="190"/>
    </row>
    <row r="4" spans="1:14" ht="24.75" customHeight="1" x14ac:dyDescent="0.25">
      <c r="A4" s="190"/>
      <c r="B4" s="190"/>
      <c r="C4" s="46"/>
      <c r="D4" s="46"/>
      <c r="E4" s="46"/>
      <c r="F4" s="46"/>
      <c r="G4" s="46"/>
      <c r="H4" s="46"/>
      <c r="I4" s="47"/>
      <c r="J4" s="48"/>
      <c r="K4" s="49"/>
      <c r="L4" s="46"/>
      <c r="M4" s="46"/>
      <c r="N4" s="46"/>
    </row>
    <row r="5" spans="1:14" ht="51" customHeight="1" x14ac:dyDescent="0.25">
      <c r="A5" s="190"/>
      <c r="B5" s="190"/>
      <c r="C5" s="51" t="s">
        <v>128</v>
      </c>
      <c r="D5" s="51" t="s">
        <v>105</v>
      </c>
      <c r="E5" s="51" t="s">
        <v>106</v>
      </c>
      <c r="F5" s="51" t="s">
        <v>128</v>
      </c>
      <c r="G5" s="51" t="s">
        <v>105</v>
      </c>
      <c r="H5" s="51" t="s">
        <v>106</v>
      </c>
      <c r="I5" s="51" t="s">
        <v>128</v>
      </c>
      <c r="J5" s="51" t="s">
        <v>105</v>
      </c>
      <c r="K5" s="51" t="s">
        <v>106</v>
      </c>
      <c r="L5" s="51" t="s">
        <v>128</v>
      </c>
      <c r="M5" s="51" t="s">
        <v>105</v>
      </c>
      <c r="N5" s="51" t="s">
        <v>106</v>
      </c>
    </row>
    <row r="6" spans="1:14" ht="18.600000000000001" customHeight="1" x14ac:dyDescent="0.25">
      <c r="A6" s="52">
        <v>1</v>
      </c>
      <c r="B6" s="53" t="s">
        <v>107</v>
      </c>
      <c r="C6" s="59">
        <v>0.45</v>
      </c>
      <c r="D6" s="59">
        <v>54</v>
      </c>
      <c r="E6" s="59">
        <f>C6*D6/10</f>
        <v>2.4300000000000002</v>
      </c>
      <c r="F6" s="56">
        <v>0.2</v>
      </c>
      <c r="G6" s="56">
        <v>19.600000000000001</v>
      </c>
      <c r="H6" s="56">
        <f>G6*F6/10</f>
        <v>0.39200000000000002</v>
      </c>
      <c r="I6" s="56">
        <v>0.2</v>
      </c>
      <c r="J6" s="56">
        <v>13</v>
      </c>
      <c r="K6" s="56">
        <f>I6*J6/10</f>
        <v>0.26</v>
      </c>
      <c r="L6" s="71">
        <v>2.1</v>
      </c>
      <c r="M6" s="59">
        <v>124</v>
      </c>
      <c r="N6" s="56">
        <f>L6*M6/10</f>
        <v>26.040000000000003</v>
      </c>
    </row>
    <row r="7" spans="1:14" ht="18.600000000000001" customHeight="1" x14ac:dyDescent="0.25">
      <c r="A7" s="52">
        <v>2</v>
      </c>
      <c r="B7" s="53" t="s">
        <v>108</v>
      </c>
      <c r="C7" s="59">
        <v>0.5</v>
      </c>
      <c r="D7" s="59">
        <v>54</v>
      </c>
      <c r="E7" s="59">
        <f t="shared" ref="E7:E22" si="0">C7*D7/10</f>
        <v>2.7</v>
      </c>
      <c r="F7" s="56">
        <v>0.4</v>
      </c>
      <c r="G7" s="56">
        <v>19.600000000000001</v>
      </c>
      <c r="H7" s="56">
        <f t="shared" ref="H7:H22" si="1">G7*F7/10</f>
        <v>0.78400000000000003</v>
      </c>
      <c r="I7" s="56">
        <v>0.2</v>
      </c>
      <c r="J7" s="56">
        <v>13</v>
      </c>
      <c r="K7" s="56">
        <f t="shared" ref="K7:K22" si="2">I7*J7/10</f>
        <v>0.26</v>
      </c>
      <c r="L7" s="71">
        <v>6.7</v>
      </c>
      <c r="M7" s="59">
        <v>124</v>
      </c>
      <c r="N7" s="56">
        <f t="shared" ref="N7:N22" si="3">L7*M7/10</f>
        <v>83.080000000000013</v>
      </c>
    </row>
    <row r="8" spans="1:14" ht="18.600000000000001" customHeight="1" x14ac:dyDescent="0.25">
      <c r="A8" s="52">
        <v>3</v>
      </c>
      <c r="B8" s="53" t="s">
        <v>109</v>
      </c>
      <c r="C8" s="59">
        <v>0.45</v>
      </c>
      <c r="D8" s="59">
        <v>54</v>
      </c>
      <c r="E8" s="59">
        <f t="shared" si="0"/>
        <v>2.4300000000000002</v>
      </c>
      <c r="F8" s="56">
        <v>0.5</v>
      </c>
      <c r="G8" s="56">
        <v>19.600000000000001</v>
      </c>
      <c r="H8" s="56">
        <f t="shared" si="1"/>
        <v>0.98000000000000009</v>
      </c>
      <c r="I8" s="56">
        <v>0.2</v>
      </c>
      <c r="J8" s="56">
        <v>13</v>
      </c>
      <c r="K8" s="56">
        <f t="shared" si="2"/>
        <v>0.26</v>
      </c>
      <c r="L8" s="71">
        <v>7.35</v>
      </c>
      <c r="M8" s="59">
        <v>124</v>
      </c>
      <c r="N8" s="56">
        <f t="shared" si="3"/>
        <v>91.14</v>
      </c>
    </row>
    <row r="9" spans="1:14" ht="18.600000000000001" customHeight="1" x14ac:dyDescent="0.25">
      <c r="A9" s="52">
        <v>4</v>
      </c>
      <c r="B9" s="53" t="s">
        <v>110</v>
      </c>
      <c r="C9" s="59">
        <v>0.6</v>
      </c>
      <c r="D9" s="59">
        <v>54</v>
      </c>
      <c r="E9" s="59">
        <f t="shared" si="0"/>
        <v>3.2399999999999998</v>
      </c>
      <c r="F9" s="56">
        <v>0.5</v>
      </c>
      <c r="G9" s="56">
        <v>19.600000000000001</v>
      </c>
      <c r="H9" s="56">
        <f t="shared" si="1"/>
        <v>0.98000000000000009</v>
      </c>
      <c r="I9" s="56">
        <v>0.4</v>
      </c>
      <c r="J9" s="56">
        <v>13</v>
      </c>
      <c r="K9" s="56">
        <f t="shared" si="2"/>
        <v>0.52</v>
      </c>
      <c r="L9" s="71">
        <v>10</v>
      </c>
      <c r="M9" s="59">
        <v>124</v>
      </c>
      <c r="N9" s="56">
        <f t="shared" si="3"/>
        <v>124</v>
      </c>
    </row>
    <row r="10" spans="1:14" ht="18.600000000000001" customHeight="1" x14ac:dyDescent="0.25">
      <c r="A10" s="52">
        <v>5</v>
      </c>
      <c r="B10" s="53" t="s">
        <v>111</v>
      </c>
      <c r="C10" s="59">
        <v>0.4</v>
      </c>
      <c r="D10" s="59">
        <v>54</v>
      </c>
      <c r="E10" s="59">
        <f t="shared" si="0"/>
        <v>2.16</v>
      </c>
      <c r="F10" s="56">
        <v>0.3</v>
      </c>
      <c r="G10" s="56">
        <v>19.600000000000001</v>
      </c>
      <c r="H10" s="56">
        <f t="shared" si="1"/>
        <v>0.58799999999999997</v>
      </c>
      <c r="I10" s="56">
        <v>0.4</v>
      </c>
      <c r="J10" s="56">
        <v>13</v>
      </c>
      <c r="K10" s="56">
        <f t="shared" si="2"/>
        <v>0.52</v>
      </c>
      <c r="L10" s="71">
        <v>2.85</v>
      </c>
      <c r="M10" s="59">
        <v>124</v>
      </c>
      <c r="N10" s="56">
        <f t="shared" si="3"/>
        <v>35.340000000000003</v>
      </c>
    </row>
    <row r="11" spans="1:14" ht="18.600000000000001" customHeight="1" x14ac:dyDescent="0.25">
      <c r="A11" s="52">
        <v>6</v>
      </c>
      <c r="B11" s="53" t="s">
        <v>112</v>
      </c>
      <c r="C11" s="59">
        <v>0.5</v>
      </c>
      <c r="D11" s="59">
        <v>54</v>
      </c>
      <c r="E11" s="59">
        <f t="shared" si="0"/>
        <v>2.7</v>
      </c>
      <c r="F11" s="56">
        <v>0.5</v>
      </c>
      <c r="G11" s="56">
        <v>19.600000000000001</v>
      </c>
      <c r="H11" s="56">
        <f t="shared" si="1"/>
        <v>0.98000000000000009</v>
      </c>
      <c r="I11" s="56">
        <v>0.4</v>
      </c>
      <c r="J11" s="56">
        <v>13</v>
      </c>
      <c r="K11" s="56">
        <f t="shared" si="2"/>
        <v>0.52</v>
      </c>
      <c r="L11" s="71">
        <v>3.35</v>
      </c>
      <c r="M11" s="59">
        <v>124</v>
      </c>
      <c r="N11" s="56">
        <f t="shared" si="3"/>
        <v>41.540000000000006</v>
      </c>
    </row>
    <row r="12" spans="1:14" ht="18.600000000000001" customHeight="1" x14ac:dyDescent="0.25">
      <c r="A12" s="52">
        <v>7</v>
      </c>
      <c r="B12" s="53" t="s">
        <v>113</v>
      </c>
      <c r="C12" s="59">
        <v>0.25</v>
      </c>
      <c r="D12" s="59">
        <v>54</v>
      </c>
      <c r="E12" s="59">
        <f t="shared" si="0"/>
        <v>1.35</v>
      </c>
      <c r="F12" s="56">
        <v>0.3</v>
      </c>
      <c r="G12" s="56">
        <v>19.600000000000001</v>
      </c>
      <c r="H12" s="56">
        <f t="shared" si="1"/>
        <v>0.58799999999999997</v>
      </c>
      <c r="I12" s="56">
        <v>0.1</v>
      </c>
      <c r="J12" s="56">
        <v>13</v>
      </c>
      <c r="K12" s="56">
        <f t="shared" si="2"/>
        <v>0.13</v>
      </c>
      <c r="L12" s="71">
        <v>1.55</v>
      </c>
      <c r="M12" s="59">
        <v>124</v>
      </c>
      <c r="N12" s="56">
        <f t="shared" si="3"/>
        <v>19.220000000000002</v>
      </c>
    </row>
    <row r="13" spans="1:14" ht="18.600000000000001" customHeight="1" x14ac:dyDescent="0.25">
      <c r="A13" s="52">
        <v>8</v>
      </c>
      <c r="B13" s="53" t="s">
        <v>114</v>
      </c>
      <c r="C13" s="59">
        <v>0.2</v>
      </c>
      <c r="D13" s="59">
        <v>54</v>
      </c>
      <c r="E13" s="59">
        <f t="shared" si="0"/>
        <v>1.08</v>
      </c>
      <c r="F13" s="56">
        <v>0.5</v>
      </c>
      <c r="G13" s="56">
        <v>19.600000000000001</v>
      </c>
      <c r="H13" s="56">
        <f t="shared" si="1"/>
        <v>0.98000000000000009</v>
      </c>
      <c r="I13" s="56">
        <v>0.3</v>
      </c>
      <c r="J13" s="56">
        <v>13</v>
      </c>
      <c r="K13" s="56">
        <f t="shared" si="2"/>
        <v>0.39</v>
      </c>
      <c r="L13" s="71">
        <v>3</v>
      </c>
      <c r="M13" s="59">
        <v>124</v>
      </c>
      <c r="N13" s="56">
        <f t="shared" si="3"/>
        <v>37.200000000000003</v>
      </c>
    </row>
    <row r="14" spans="1:14" ht="18.600000000000001" customHeight="1" x14ac:dyDescent="0.25">
      <c r="A14" s="52">
        <v>9</v>
      </c>
      <c r="B14" s="53" t="s">
        <v>115</v>
      </c>
      <c r="C14" s="59">
        <v>0.2</v>
      </c>
      <c r="D14" s="59">
        <v>54</v>
      </c>
      <c r="E14" s="59">
        <f t="shared" si="0"/>
        <v>1.08</v>
      </c>
      <c r="F14" s="56">
        <v>0.2</v>
      </c>
      <c r="G14" s="56">
        <v>19.600000000000001</v>
      </c>
      <c r="H14" s="56">
        <f t="shared" si="1"/>
        <v>0.39200000000000002</v>
      </c>
      <c r="I14" s="56">
        <v>0.2</v>
      </c>
      <c r="J14" s="56">
        <v>13</v>
      </c>
      <c r="K14" s="56">
        <f t="shared" si="2"/>
        <v>0.26</v>
      </c>
      <c r="L14" s="71">
        <v>2</v>
      </c>
      <c r="M14" s="59">
        <v>124</v>
      </c>
      <c r="N14" s="56">
        <f t="shared" si="3"/>
        <v>24.8</v>
      </c>
    </row>
    <row r="15" spans="1:14" ht="18.600000000000001" customHeight="1" x14ac:dyDescent="0.25">
      <c r="A15" s="52">
        <v>10</v>
      </c>
      <c r="B15" s="53" t="s">
        <v>116</v>
      </c>
      <c r="C15" s="59">
        <v>0.35</v>
      </c>
      <c r="D15" s="59">
        <v>54</v>
      </c>
      <c r="E15" s="59">
        <f t="shared" si="0"/>
        <v>1.89</v>
      </c>
      <c r="F15" s="56">
        <v>0.6</v>
      </c>
      <c r="G15" s="56">
        <v>19.600000000000001</v>
      </c>
      <c r="H15" s="56">
        <f t="shared" si="1"/>
        <v>1.1759999999999999</v>
      </c>
      <c r="I15" s="56">
        <v>0.3</v>
      </c>
      <c r="J15" s="56">
        <v>13</v>
      </c>
      <c r="K15" s="56">
        <f t="shared" si="2"/>
        <v>0.39</v>
      </c>
      <c r="L15" s="71">
        <v>3</v>
      </c>
      <c r="M15" s="59">
        <v>124</v>
      </c>
      <c r="N15" s="56">
        <f t="shared" si="3"/>
        <v>37.200000000000003</v>
      </c>
    </row>
    <row r="16" spans="1:14" ht="18.600000000000001" customHeight="1" x14ac:dyDescent="0.25">
      <c r="A16" s="52">
        <v>11</v>
      </c>
      <c r="B16" s="61" t="s">
        <v>117</v>
      </c>
      <c r="C16" s="59">
        <v>0.2</v>
      </c>
      <c r="D16" s="59">
        <v>54</v>
      </c>
      <c r="E16" s="59">
        <f t="shared" si="0"/>
        <v>1.08</v>
      </c>
      <c r="F16" s="56">
        <v>0.3</v>
      </c>
      <c r="G16" s="56">
        <v>19.600000000000001</v>
      </c>
      <c r="H16" s="56">
        <f>G16*F16/10</f>
        <v>0.58799999999999997</v>
      </c>
      <c r="I16" s="56">
        <v>0.5</v>
      </c>
      <c r="J16" s="56">
        <v>13</v>
      </c>
      <c r="K16" s="56">
        <f t="shared" si="2"/>
        <v>0.65</v>
      </c>
      <c r="L16" s="71">
        <v>4.95</v>
      </c>
      <c r="M16" s="59">
        <v>124</v>
      </c>
      <c r="N16" s="56">
        <f>L16*M16/10</f>
        <v>61.38000000000001</v>
      </c>
    </row>
    <row r="17" spans="1:14" ht="18.600000000000001" customHeight="1" x14ac:dyDescent="0.25">
      <c r="A17" s="52">
        <v>12</v>
      </c>
      <c r="B17" s="63" t="s">
        <v>118</v>
      </c>
      <c r="C17" s="59">
        <v>0.3</v>
      </c>
      <c r="D17" s="59">
        <v>54</v>
      </c>
      <c r="E17" s="59">
        <f t="shared" si="0"/>
        <v>1.6199999999999999</v>
      </c>
      <c r="F17" s="56">
        <v>0.2</v>
      </c>
      <c r="G17" s="56">
        <v>19.600000000000001</v>
      </c>
      <c r="H17" s="56">
        <f t="shared" si="1"/>
        <v>0.39200000000000002</v>
      </c>
      <c r="I17" s="56">
        <v>0.5</v>
      </c>
      <c r="J17" s="56">
        <v>13</v>
      </c>
      <c r="K17" s="56">
        <f t="shared" si="2"/>
        <v>0.65</v>
      </c>
      <c r="L17" s="71">
        <v>3</v>
      </c>
      <c r="M17" s="59">
        <v>124</v>
      </c>
      <c r="N17" s="56">
        <f t="shared" si="3"/>
        <v>37.200000000000003</v>
      </c>
    </row>
    <row r="18" spans="1:14" ht="18.600000000000001" customHeight="1" x14ac:dyDescent="0.25">
      <c r="A18" s="52">
        <v>13</v>
      </c>
      <c r="B18" s="64" t="s">
        <v>119</v>
      </c>
      <c r="C18" s="59">
        <v>0.1</v>
      </c>
      <c r="D18" s="59">
        <v>54</v>
      </c>
      <c r="E18" s="59">
        <f t="shared" si="0"/>
        <v>0.54</v>
      </c>
      <c r="F18" s="56">
        <v>0.2</v>
      </c>
      <c r="G18" s="56">
        <v>19.600000000000001</v>
      </c>
      <c r="H18" s="56">
        <f t="shared" si="1"/>
        <v>0.39200000000000002</v>
      </c>
      <c r="I18" s="56">
        <v>0.3</v>
      </c>
      <c r="J18" s="56">
        <v>13</v>
      </c>
      <c r="K18" s="56">
        <f t="shared" si="2"/>
        <v>0.39</v>
      </c>
      <c r="L18" s="71">
        <v>3.45</v>
      </c>
      <c r="M18" s="59">
        <v>124</v>
      </c>
      <c r="N18" s="56">
        <f t="shared" si="3"/>
        <v>42.78</v>
      </c>
    </row>
    <row r="19" spans="1:14" ht="18.600000000000001" customHeight="1" x14ac:dyDescent="0.25">
      <c r="A19" s="52">
        <v>14</v>
      </c>
      <c r="B19" s="64" t="s">
        <v>120</v>
      </c>
      <c r="C19" s="59">
        <v>0.2</v>
      </c>
      <c r="D19" s="59">
        <v>54</v>
      </c>
      <c r="E19" s="59">
        <f t="shared" si="0"/>
        <v>1.08</v>
      </c>
      <c r="F19" s="56">
        <v>0.1</v>
      </c>
      <c r="G19" s="56">
        <v>19.600000000000001</v>
      </c>
      <c r="H19" s="56">
        <f t="shared" si="1"/>
        <v>0.19600000000000001</v>
      </c>
      <c r="I19" s="56">
        <v>0.4</v>
      </c>
      <c r="J19" s="56">
        <v>13</v>
      </c>
      <c r="K19" s="56">
        <f t="shared" si="2"/>
        <v>0.52</v>
      </c>
      <c r="L19" s="71">
        <v>6.8</v>
      </c>
      <c r="M19" s="59">
        <v>124</v>
      </c>
      <c r="N19" s="56">
        <f t="shared" si="3"/>
        <v>84.32</v>
      </c>
    </row>
    <row r="20" spans="1:14" ht="18.600000000000001" customHeight="1" x14ac:dyDescent="0.25">
      <c r="A20" s="52">
        <v>15</v>
      </c>
      <c r="B20" s="64" t="s">
        <v>121</v>
      </c>
      <c r="C20" s="59">
        <v>1.2</v>
      </c>
      <c r="D20" s="59">
        <v>54</v>
      </c>
      <c r="E20" s="59">
        <f t="shared" si="0"/>
        <v>6.4799999999999995</v>
      </c>
      <c r="F20" s="56">
        <v>4</v>
      </c>
      <c r="G20" s="56">
        <v>19.600000000000001</v>
      </c>
      <c r="H20" s="56">
        <f t="shared" si="1"/>
        <v>7.8400000000000007</v>
      </c>
      <c r="I20" s="56">
        <v>0.1</v>
      </c>
      <c r="J20" s="56">
        <v>13</v>
      </c>
      <c r="K20" s="56">
        <f t="shared" si="2"/>
        <v>0.13</v>
      </c>
      <c r="L20" s="71">
        <v>0.9</v>
      </c>
      <c r="M20" s="59">
        <v>124</v>
      </c>
      <c r="N20" s="56">
        <f t="shared" si="3"/>
        <v>11.16</v>
      </c>
    </row>
    <row r="21" spans="1:14" ht="18.600000000000001" customHeight="1" x14ac:dyDescent="0.25">
      <c r="A21" s="52">
        <v>16</v>
      </c>
      <c r="B21" s="61" t="s">
        <v>122</v>
      </c>
      <c r="C21" s="59">
        <v>0.5</v>
      </c>
      <c r="D21" s="59">
        <v>54</v>
      </c>
      <c r="E21" s="59">
        <f t="shared" si="0"/>
        <v>2.7</v>
      </c>
      <c r="F21" s="56">
        <v>0.1</v>
      </c>
      <c r="G21" s="56">
        <v>19.600000000000001</v>
      </c>
      <c r="H21" s="56">
        <f t="shared" si="1"/>
        <v>0.19600000000000001</v>
      </c>
      <c r="I21" s="56">
        <v>0.3</v>
      </c>
      <c r="J21" s="56">
        <v>13</v>
      </c>
      <c r="K21" s="56">
        <f t="shared" si="2"/>
        <v>0.39</v>
      </c>
      <c r="L21" s="71">
        <v>3.5</v>
      </c>
      <c r="M21" s="59">
        <v>124</v>
      </c>
      <c r="N21" s="56">
        <f t="shared" si="3"/>
        <v>43.4</v>
      </c>
    </row>
    <row r="22" spans="1:14" ht="18.600000000000001" customHeight="1" x14ac:dyDescent="0.25">
      <c r="A22" s="52">
        <v>17</v>
      </c>
      <c r="B22" s="61" t="s">
        <v>123</v>
      </c>
      <c r="C22" s="59">
        <v>0.1</v>
      </c>
      <c r="D22" s="59">
        <v>54</v>
      </c>
      <c r="E22" s="59">
        <f t="shared" si="0"/>
        <v>0.54</v>
      </c>
      <c r="F22" s="56">
        <v>0.1</v>
      </c>
      <c r="G22" s="56">
        <v>19.600000000000001</v>
      </c>
      <c r="H22" s="56">
        <f t="shared" si="1"/>
        <v>0.19600000000000001</v>
      </c>
      <c r="I22" s="56">
        <v>0.2</v>
      </c>
      <c r="J22" s="56">
        <v>13</v>
      </c>
      <c r="K22" s="56">
        <f t="shared" si="2"/>
        <v>0.26</v>
      </c>
      <c r="L22" s="71">
        <v>1.5</v>
      </c>
      <c r="M22" s="59">
        <v>124</v>
      </c>
      <c r="N22" s="56">
        <f t="shared" si="3"/>
        <v>18.600000000000001</v>
      </c>
    </row>
    <row r="23" spans="1:14" ht="18.600000000000001" customHeight="1" x14ac:dyDescent="0.25">
      <c r="A23" s="184" t="s">
        <v>13</v>
      </c>
      <c r="B23" s="185"/>
      <c r="C23" s="72">
        <f>SUM(C6:C22)</f>
        <v>6.5</v>
      </c>
      <c r="D23" s="72">
        <f>E23/C23*10</f>
        <v>54</v>
      </c>
      <c r="E23" s="72">
        <f>SUM(E6:E22)</f>
        <v>35.1</v>
      </c>
      <c r="F23" s="65">
        <f>SUM(F6:F22)</f>
        <v>9</v>
      </c>
      <c r="G23" s="65">
        <f>H23/F23*10</f>
        <v>19.600000000000005</v>
      </c>
      <c r="H23" s="65">
        <f>SUM(H6:H22)</f>
        <v>17.640000000000004</v>
      </c>
      <c r="I23" s="65">
        <f>SUM(I6:I22)</f>
        <v>4.9999999999999991</v>
      </c>
      <c r="J23" s="65">
        <f>K23/I23*10</f>
        <v>13.000000000000004</v>
      </c>
      <c r="K23" s="65">
        <f>SUM(K6:K22)</f>
        <v>6.5</v>
      </c>
      <c r="L23" s="72">
        <f>SUM(L6:L22)</f>
        <v>66</v>
      </c>
      <c r="M23" s="72">
        <f>N23/L23*10</f>
        <v>124</v>
      </c>
      <c r="N23" s="65">
        <f>SUM(N6:N22)</f>
        <v>818.4</v>
      </c>
    </row>
  </sheetData>
  <mergeCells count="9">
    <mergeCell ref="A1:N1"/>
    <mergeCell ref="A2:N2"/>
    <mergeCell ref="A3:A5"/>
    <mergeCell ref="B3:B5"/>
    <mergeCell ref="A23:B23"/>
    <mergeCell ref="C3:E3"/>
    <mergeCell ref="F3:H3"/>
    <mergeCell ref="I3:K3"/>
    <mergeCell ref="L3:N3"/>
  </mergeCells>
  <pageMargins left="0.28999999999999998" right="0.21" top="0.31" bottom="0.2" header="0.3" footer="0.2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zoomScale="85" zoomScaleNormal="85" workbookViewId="0">
      <pane ySplit="5" topLeftCell="A12" activePane="bottomLeft" state="frozen"/>
      <selection pane="bottomLeft" activeCell="N23" sqref="N23"/>
    </sheetView>
  </sheetViews>
  <sheetFormatPr defaultColWidth="7.5" defaultRowHeight="18.75" customHeight="1" x14ac:dyDescent="0.25"/>
  <cols>
    <col min="1" max="1" width="5.375" style="3" customWidth="1"/>
    <col min="2" max="2" width="15.25" style="3" customWidth="1"/>
    <col min="3" max="20" width="7.875" style="3" customWidth="1"/>
    <col min="21" max="16384" width="7.5" style="3"/>
  </cols>
  <sheetData>
    <row r="1" spans="1:20" ht="24" customHeight="1" x14ac:dyDescent="0.25">
      <c r="A1" s="194" t="s">
        <v>130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</row>
    <row r="2" spans="1:20" ht="24" customHeight="1" x14ac:dyDescent="0.25">
      <c r="A2" s="195"/>
      <c r="B2" s="195"/>
      <c r="I2" s="196" t="s">
        <v>131</v>
      </c>
      <c r="J2" s="196"/>
      <c r="K2" s="196"/>
      <c r="L2" s="196"/>
      <c r="M2" s="196"/>
      <c r="N2" s="196"/>
      <c r="O2" s="196"/>
      <c r="P2" s="196"/>
      <c r="Q2" s="196"/>
      <c r="R2" s="196"/>
    </row>
    <row r="3" spans="1:20" ht="24" customHeight="1" x14ac:dyDescent="0.25">
      <c r="A3" s="197" t="s">
        <v>0</v>
      </c>
      <c r="B3" s="197" t="s">
        <v>98</v>
      </c>
      <c r="C3" s="193" t="s">
        <v>132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5"/>
    </row>
    <row r="4" spans="1:20" s="42" customFormat="1" ht="27" customHeight="1" x14ac:dyDescent="0.25">
      <c r="A4" s="197"/>
      <c r="B4" s="197"/>
      <c r="C4" s="190" t="s">
        <v>134</v>
      </c>
      <c r="D4" s="190"/>
      <c r="E4" s="190"/>
      <c r="F4" s="190" t="s">
        <v>135</v>
      </c>
      <c r="G4" s="190"/>
      <c r="H4" s="190"/>
      <c r="I4" s="190" t="s">
        <v>136</v>
      </c>
      <c r="J4" s="190"/>
      <c r="K4" s="190"/>
      <c r="L4" s="190" t="s">
        <v>137</v>
      </c>
      <c r="M4" s="190"/>
      <c r="N4" s="190"/>
      <c r="O4" s="190" t="s">
        <v>138</v>
      </c>
      <c r="P4" s="190"/>
      <c r="Q4" s="190"/>
      <c r="R4" s="184" t="s">
        <v>90</v>
      </c>
      <c r="S4" s="187"/>
      <c r="T4" s="185"/>
    </row>
    <row r="5" spans="1:20" ht="85.5" customHeight="1" x14ac:dyDescent="0.25">
      <c r="A5" s="197"/>
      <c r="B5" s="197"/>
      <c r="C5" s="51" t="s">
        <v>164</v>
      </c>
      <c r="D5" s="51" t="s">
        <v>142</v>
      </c>
      <c r="E5" s="51" t="s">
        <v>12</v>
      </c>
      <c r="F5" s="51" t="s">
        <v>164</v>
      </c>
      <c r="G5" s="51" t="s">
        <v>142</v>
      </c>
      <c r="H5" s="51" t="s">
        <v>12</v>
      </c>
      <c r="I5" s="51" t="s">
        <v>164</v>
      </c>
      <c r="J5" s="51" t="s">
        <v>142</v>
      </c>
      <c r="K5" s="51" t="s">
        <v>12</v>
      </c>
      <c r="L5" s="51" t="s">
        <v>164</v>
      </c>
      <c r="M5" s="51" t="s">
        <v>142</v>
      </c>
      <c r="N5" s="51" t="s">
        <v>12</v>
      </c>
      <c r="O5" s="51" t="s">
        <v>164</v>
      </c>
      <c r="P5" s="51" t="s">
        <v>142</v>
      </c>
      <c r="Q5" s="51" t="s">
        <v>12</v>
      </c>
      <c r="R5" s="51" t="s">
        <v>164</v>
      </c>
      <c r="S5" s="51" t="s">
        <v>142</v>
      </c>
      <c r="T5" s="51" t="s">
        <v>12</v>
      </c>
    </row>
    <row r="6" spans="1:20" ht="26.25" customHeight="1" x14ac:dyDescent="0.25">
      <c r="A6" s="73">
        <v>1</v>
      </c>
      <c r="B6" s="74" t="s">
        <v>107</v>
      </c>
      <c r="C6" s="78">
        <v>7</v>
      </c>
      <c r="D6" s="78">
        <f>C6*12.5%</f>
        <v>0.875</v>
      </c>
      <c r="E6" s="78"/>
      <c r="F6" s="78"/>
      <c r="G6" s="78"/>
      <c r="H6" s="78"/>
      <c r="I6" s="79"/>
      <c r="J6" s="79"/>
      <c r="K6" s="79"/>
      <c r="L6" s="79">
        <v>28</v>
      </c>
      <c r="M6" s="80">
        <f>L6*42.6%</f>
        <v>11.927999999999999</v>
      </c>
      <c r="N6" s="81">
        <f>M6*21.9/1000</f>
        <v>0.26122319999999999</v>
      </c>
      <c r="O6" s="79">
        <v>285</v>
      </c>
      <c r="P6" s="82">
        <f>O6*127%</f>
        <v>361.95</v>
      </c>
      <c r="Q6" s="81">
        <f>P6*70/1000</f>
        <v>25.336500000000001</v>
      </c>
      <c r="R6" s="79">
        <v>2893</v>
      </c>
      <c r="S6" s="82">
        <f>R6*121%</f>
        <v>3500.5299999999997</v>
      </c>
      <c r="T6" s="79">
        <f>S6*2/1000</f>
        <v>7.0010599999999998</v>
      </c>
    </row>
    <row r="7" spans="1:20" ht="26.25" customHeight="1" x14ac:dyDescent="0.25">
      <c r="A7" s="73">
        <v>2</v>
      </c>
      <c r="B7" s="74" t="s">
        <v>108</v>
      </c>
      <c r="C7" s="78">
        <v>1</v>
      </c>
      <c r="D7" s="78"/>
      <c r="E7" s="78"/>
      <c r="F7" s="78"/>
      <c r="G7" s="78"/>
      <c r="H7" s="78"/>
      <c r="I7" s="79"/>
      <c r="J7" s="79"/>
      <c r="K7" s="79"/>
      <c r="L7" s="79">
        <v>72</v>
      </c>
      <c r="M7" s="80">
        <f t="shared" ref="M7:M23" si="0">L7*42.6%</f>
        <v>30.672000000000001</v>
      </c>
      <c r="N7" s="81">
        <f t="shared" ref="N7:N23" si="1">M7*21.9/1000</f>
        <v>0.67171679999999989</v>
      </c>
      <c r="O7" s="79">
        <v>283</v>
      </c>
      <c r="P7" s="82">
        <f t="shared" ref="P7:P23" si="2">O7*127%</f>
        <v>359.41</v>
      </c>
      <c r="Q7" s="81">
        <f t="shared" ref="Q7:Q23" si="3">P7*70/1000</f>
        <v>25.1587</v>
      </c>
      <c r="R7" s="79">
        <v>5610</v>
      </c>
      <c r="S7" s="82">
        <f t="shared" ref="S7:S23" si="4">R7*121%</f>
        <v>6788.0999999999995</v>
      </c>
      <c r="T7" s="79">
        <f t="shared" ref="T7:T23" si="5">S7*2/1000</f>
        <v>13.576199999999998</v>
      </c>
    </row>
    <row r="8" spans="1:20" ht="26.25" customHeight="1" x14ac:dyDescent="0.25">
      <c r="A8" s="73">
        <v>3</v>
      </c>
      <c r="B8" s="74" t="s">
        <v>109</v>
      </c>
      <c r="C8" s="78">
        <v>21</v>
      </c>
      <c r="D8" s="78">
        <f t="shared" ref="D8:D23" si="6">C8*12.5%</f>
        <v>2.625</v>
      </c>
      <c r="E8" s="78">
        <f t="shared" ref="E8:E23" si="7">D8*250/1000</f>
        <v>0.65625</v>
      </c>
      <c r="F8" s="78">
        <v>11</v>
      </c>
      <c r="G8" s="78">
        <f t="shared" ref="G8:G23" si="8">F8*37.2%</f>
        <v>4.0920000000000005</v>
      </c>
      <c r="H8" s="78">
        <f t="shared" ref="H8:H23" si="9">G8*220/1000</f>
        <v>0.90024000000000015</v>
      </c>
      <c r="I8" s="79">
        <v>18</v>
      </c>
      <c r="J8" s="82">
        <f t="shared" ref="J8:J23" si="10">I8*28.3%</f>
        <v>5.0940000000000003</v>
      </c>
      <c r="K8" s="81">
        <f t="shared" ref="K8:K23" si="11">J8*200/1000</f>
        <v>1.0188000000000001</v>
      </c>
      <c r="L8" s="79">
        <v>36</v>
      </c>
      <c r="M8" s="80">
        <f t="shared" si="0"/>
        <v>15.336</v>
      </c>
      <c r="N8" s="81">
        <f t="shared" si="1"/>
        <v>0.33585839999999995</v>
      </c>
      <c r="O8" s="79">
        <v>131</v>
      </c>
      <c r="P8" s="82">
        <f t="shared" si="2"/>
        <v>166.37</v>
      </c>
      <c r="Q8" s="81">
        <f t="shared" si="3"/>
        <v>11.645899999999999</v>
      </c>
      <c r="R8" s="79">
        <v>2915</v>
      </c>
      <c r="S8" s="82">
        <f t="shared" si="4"/>
        <v>3527.15</v>
      </c>
      <c r="T8" s="79">
        <f t="shared" si="5"/>
        <v>7.0543000000000005</v>
      </c>
    </row>
    <row r="9" spans="1:20" ht="26.25" customHeight="1" x14ac:dyDescent="0.25">
      <c r="A9" s="73">
        <v>4</v>
      </c>
      <c r="B9" s="74" t="s">
        <v>110</v>
      </c>
      <c r="C9" s="78">
        <v>92</v>
      </c>
      <c r="D9" s="78">
        <f t="shared" si="6"/>
        <v>11.5</v>
      </c>
      <c r="E9" s="78">
        <f t="shared" si="7"/>
        <v>2.875</v>
      </c>
      <c r="F9" s="78">
        <v>26</v>
      </c>
      <c r="G9" s="78">
        <f t="shared" si="8"/>
        <v>9.6720000000000006</v>
      </c>
      <c r="H9" s="78">
        <f t="shared" si="9"/>
        <v>2.12784</v>
      </c>
      <c r="I9" s="79"/>
      <c r="J9" s="82"/>
      <c r="K9" s="81"/>
      <c r="L9" s="79">
        <v>46</v>
      </c>
      <c r="M9" s="80">
        <f t="shared" si="0"/>
        <v>19.596</v>
      </c>
      <c r="N9" s="81">
        <f t="shared" si="1"/>
        <v>0.42915239999999999</v>
      </c>
      <c r="O9" s="79">
        <v>113</v>
      </c>
      <c r="P9" s="82">
        <f t="shared" si="2"/>
        <v>143.51</v>
      </c>
      <c r="Q9" s="81">
        <f t="shared" si="3"/>
        <v>10.045699999999998</v>
      </c>
      <c r="R9" s="79">
        <v>4307</v>
      </c>
      <c r="S9" s="82">
        <f t="shared" si="4"/>
        <v>5211.47</v>
      </c>
      <c r="T9" s="79">
        <f t="shared" si="5"/>
        <v>10.422940000000001</v>
      </c>
    </row>
    <row r="10" spans="1:20" ht="26.25" customHeight="1" x14ac:dyDescent="0.25">
      <c r="A10" s="73">
        <v>5</v>
      </c>
      <c r="B10" s="74" t="s">
        <v>111</v>
      </c>
      <c r="C10" s="78">
        <v>21</v>
      </c>
      <c r="D10" s="78">
        <f t="shared" si="6"/>
        <v>2.625</v>
      </c>
      <c r="E10" s="78">
        <f t="shared" si="7"/>
        <v>0.65625</v>
      </c>
      <c r="F10" s="78">
        <v>15</v>
      </c>
      <c r="G10" s="78">
        <f t="shared" si="8"/>
        <v>5.580000000000001</v>
      </c>
      <c r="H10" s="78">
        <f t="shared" si="9"/>
        <v>1.2276000000000002</v>
      </c>
      <c r="I10" s="79"/>
      <c r="J10" s="82"/>
      <c r="K10" s="81"/>
      <c r="L10" s="79">
        <v>119</v>
      </c>
      <c r="M10" s="80">
        <f t="shared" si="0"/>
        <v>50.693999999999996</v>
      </c>
      <c r="N10" s="81">
        <f t="shared" si="1"/>
        <v>1.1101985999999999</v>
      </c>
      <c r="O10" s="79">
        <v>199</v>
      </c>
      <c r="P10" s="82">
        <f t="shared" si="2"/>
        <v>252.73</v>
      </c>
      <c r="Q10" s="81">
        <f t="shared" si="3"/>
        <v>17.691099999999999</v>
      </c>
      <c r="R10" s="79">
        <v>5258</v>
      </c>
      <c r="S10" s="82">
        <f t="shared" si="4"/>
        <v>6362.1799999999994</v>
      </c>
      <c r="T10" s="79">
        <f t="shared" si="5"/>
        <v>12.724359999999999</v>
      </c>
    </row>
    <row r="11" spans="1:20" ht="26.25" customHeight="1" x14ac:dyDescent="0.25">
      <c r="A11" s="73">
        <v>6</v>
      </c>
      <c r="B11" s="74" t="s">
        <v>112</v>
      </c>
      <c r="C11" s="78">
        <v>6</v>
      </c>
      <c r="D11" s="78">
        <f t="shared" si="6"/>
        <v>0.75</v>
      </c>
      <c r="E11" s="78"/>
      <c r="F11" s="78"/>
      <c r="G11" s="78"/>
      <c r="H11" s="78"/>
      <c r="I11" s="79"/>
      <c r="J11" s="82"/>
      <c r="K11" s="81"/>
      <c r="L11" s="79">
        <v>53</v>
      </c>
      <c r="M11" s="80">
        <f t="shared" si="0"/>
        <v>22.577999999999999</v>
      </c>
      <c r="N11" s="81">
        <f t="shared" si="1"/>
        <v>0.49445819999999996</v>
      </c>
      <c r="O11" s="79">
        <v>176</v>
      </c>
      <c r="P11" s="82">
        <f t="shared" si="2"/>
        <v>223.52</v>
      </c>
      <c r="Q11" s="81">
        <f t="shared" si="3"/>
        <v>15.646400000000002</v>
      </c>
      <c r="R11" s="79">
        <v>5610</v>
      </c>
      <c r="S11" s="82">
        <f t="shared" si="4"/>
        <v>6788.0999999999995</v>
      </c>
      <c r="T11" s="79">
        <f t="shared" si="5"/>
        <v>13.576199999999998</v>
      </c>
    </row>
    <row r="12" spans="1:20" ht="26.25" customHeight="1" x14ac:dyDescent="0.25">
      <c r="A12" s="73">
        <v>7</v>
      </c>
      <c r="B12" s="74" t="s">
        <v>113</v>
      </c>
      <c r="C12" s="78">
        <v>8</v>
      </c>
      <c r="D12" s="78">
        <f t="shared" si="6"/>
        <v>1</v>
      </c>
      <c r="E12" s="78"/>
      <c r="F12" s="78"/>
      <c r="G12" s="78"/>
      <c r="H12" s="78"/>
      <c r="I12" s="79"/>
      <c r="J12" s="82"/>
      <c r="K12" s="81"/>
      <c r="L12" s="79">
        <v>66</v>
      </c>
      <c r="M12" s="80">
        <f t="shared" si="0"/>
        <v>28.116</v>
      </c>
      <c r="N12" s="81">
        <f t="shared" si="1"/>
        <v>0.61574039999999985</v>
      </c>
      <c r="O12" s="79">
        <v>29</v>
      </c>
      <c r="P12" s="82">
        <f t="shared" si="2"/>
        <v>36.83</v>
      </c>
      <c r="Q12" s="81">
        <f t="shared" si="3"/>
        <v>2.5781000000000001</v>
      </c>
      <c r="R12" s="79">
        <v>3212</v>
      </c>
      <c r="S12" s="82">
        <f t="shared" si="4"/>
        <v>3886.52</v>
      </c>
      <c r="T12" s="79">
        <f t="shared" si="5"/>
        <v>7.7730399999999999</v>
      </c>
    </row>
    <row r="13" spans="1:20" ht="26.25" customHeight="1" x14ac:dyDescent="0.25">
      <c r="A13" s="73">
        <v>8</v>
      </c>
      <c r="B13" s="74" t="s">
        <v>114</v>
      </c>
      <c r="C13" s="78">
        <v>7</v>
      </c>
      <c r="D13" s="78">
        <f t="shared" si="6"/>
        <v>0.875</v>
      </c>
      <c r="E13" s="78"/>
      <c r="F13" s="78">
        <v>6</v>
      </c>
      <c r="G13" s="78">
        <f t="shared" si="8"/>
        <v>2.2320000000000002</v>
      </c>
      <c r="H13" s="78"/>
      <c r="I13" s="79"/>
      <c r="J13" s="82"/>
      <c r="K13" s="81"/>
      <c r="L13" s="79">
        <v>94</v>
      </c>
      <c r="M13" s="80">
        <f t="shared" si="0"/>
        <v>40.043999999999997</v>
      </c>
      <c r="N13" s="81">
        <f t="shared" si="1"/>
        <v>0.87696359999999995</v>
      </c>
      <c r="O13" s="79">
        <v>299</v>
      </c>
      <c r="P13" s="82">
        <f t="shared" si="2"/>
        <v>379.73</v>
      </c>
      <c r="Q13" s="81">
        <f t="shared" si="3"/>
        <v>26.581100000000003</v>
      </c>
      <c r="R13" s="79">
        <v>3740</v>
      </c>
      <c r="S13" s="82">
        <f t="shared" si="4"/>
        <v>4525.3999999999996</v>
      </c>
      <c r="T13" s="79">
        <f t="shared" si="5"/>
        <v>9.0507999999999988</v>
      </c>
    </row>
    <row r="14" spans="1:20" ht="26.25" customHeight="1" x14ac:dyDescent="0.25">
      <c r="A14" s="73">
        <v>9</v>
      </c>
      <c r="B14" s="74" t="s">
        <v>115</v>
      </c>
      <c r="C14" s="78">
        <v>14</v>
      </c>
      <c r="D14" s="78">
        <f t="shared" si="6"/>
        <v>1.75</v>
      </c>
      <c r="E14" s="78"/>
      <c r="F14" s="78"/>
      <c r="G14" s="78"/>
      <c r="H14" s="78"/>
      <c r="I14" s="79"/>
      <c r="J14" s="82"/>
      <c r="K14" s="81"/>
      <c r="L14" s="79"/>
      <c r="M14" s="80"/>
      <c r="N14" s="81"/>
      <c r="O14" s="79">
        <v>8</v>
      </c>
      <c r="P14" s="82">
        <f t="shared" si="2"/>
        <v>10.16</v>
      </c>
      <c r="Q14" s="81">
        <f t="shared" si="3"/>
        <v>0.71120000000000005</v>
      </c>
      <c r="R14" s="79">
        <v>826</v>
      </c>
      <c r="S14" s="82">
        <f t="shared" si="4"/>
        <v>999.45999999999992</v>
      </c>
      <c r="T14" s="79">
        <f t="shared" si="5"/>
        <v>1.9989199999999998</v>
      </c>
    </row>
    <row r="15" spans="1:20" ht="26.25" customHeight="1" x14ac:dyDescent="0.25">
      <c r="A15" s="73">
        <v>10</v>
      </c>
      <c r="B15" s="74" t="s">
        <v>116</v>
      </c>
      <c r="C15" s="78">
        <v>34</v>
      </c>
      <c r="D15" s="78">
        <f t="shared" si="6"/>
        <v>4.25</v>
      </c>
      <c r="E15" s="78">
        <f t="shared" si="7"/>
        <v>1.0625</v>
      </c>
      <c r="F15" s="78">
        <v>6</v>
      </c>
      <c r="G15" s="78">
        <f t="shared" si="8"/>
        <v>2.2320000000000002</v>
      </c>
      <c r="H15" s="78"/>
      <c r="I15" s="79">
        <v>3</v>
      </c>
      <c r="J15" s="82">
        <f t="shared" si="10"/>
        <v>0.84900000000000009</v>
      </c>
      <c r="K15" s="81">
        <f t="shared" si="11"/>
        <v>0.16980000000000001</v>
      </c>
      <c r="L15" s="79">
        <v>99</v>
      </c>
      <c r="M15" s="80">
        <f t="shared" si="0"/>
        <v>42.173999999999999</v>
      </c>
      <c r="N15" s="81">
        <f t="shared" si="1"/>
        <v>0.92361059999999995</v>
      </c>
      <c r="O15" s="79">
        <v>216</v>
      </c>
      <c r="P15" s="82">
        <f t="shared" si="2"/>
        <v>274.32</v>
      </c>
      <c r="Q15" s="81">
        <f t="shared" si="3"/>
        <v>19.202399999999997</v>
      </c>
      <c r="R15" s="79">
        <v>3938</v>
      </c>
      <c r="S15" s="82">
        <f t="shared" si="4"/>
        <v>4764.9799999999996</v>
      </c>
      <c r="T15" s="79">
        <f t="shared" si="5"/>
        <v>9.5299599999999991</v>
      </c>
    </row>
    <row r="16" spans="1:20" ht="26.25" customHeight="1" x14ac:dyDescent="0.25">
      <c r="A16" s="73">
        <v>11</v>
      </c>
      <c r="B16" s="74" t="s">
        <v>117</v>
      </c>
      <c r="C16" s="78"/>
      <c r="D16" s="78"/>
      <c r="E16" s="78"/>
      <c r="F16" s="78"/>
      <c r="G16" s="78"/>
      <c r="H16" s="78"/>
      <c r="I16" s="79"/>
      <c r="J16" s="82"/>
      <c r="K16" s="81"/>
      <c r="L16" s="79"/>
      <c r="M16" s="80"/>
      <c r="N16" s="81"/>
      <c r="O16" s="79">
        <v>30</v>
      </c>
      <c r="P16" s="82">
        <f t="shared" si="2"/>
        <v>38.1</v>
      </c>
      <c r="Q16" s="81">
        <f t="shared" si="3"/>
        <v>2.6669999999999998</v>
      </c>
      <c r="R16" s="79">
        <v>1662</v>
      </c>
      <c r="S16" s="82">
        <f t="shared" si="4"/>
        <v>2011.02</v>
      </c>
      <c r="T16" s="79">
        <f t="shared" si="5"/>
        <v>4.0220399999999996</v>
      </c>
    </row>
    <row r="17" spans="1:20" ht="26.25" customHeight="1" x14ac:dyDescent="0.25">
      <c r="A17" s="73">
        <v>12</v>
      </c>
      <c r="B17" s="74" t="s">
        <v>118</v>
      </c>
      <c r="C17" s="78">
        <v>12</v>
      </c>
      <c r="D17" s="78">
        <f t="shared" si="6"/>
        <v>1.5</v>
      </c>
      <c r="E17" s="78"/>
      <c r="F17" s="78">
        <v>12</v>
      </c>
      <c r="G17" s="78">
        <f t="shared" si="8"/>
        <v>4.4640000000000004</v>
      </c>
      <c r="H17" s="78">
        <f t="shared" si="9"/>
        <v>0.98208000000000006</v>
      </c>
      <c r="I17" s="79">
        <v>8</v>
      </c>
      <c r="J17" s="82">
        <f t="shared" si="10"/>
        <v>2.2640000000000002</v>
      </c>
      <c r="K17" s="81">
        <f t="shared" si="11"/>
        <v>0.45280000000000009</v>
      </c>
      <c r="L17" s="79">
        <v>70</v>
      </c>
      <c r="M17" s="80">
        <f t="shared" si="0"/>
        <v>29.82</v>
      </c>
      <c r="N17" s="81">
        <f t="shared" si="1"/>
        <v>0.65305800000000003</v>
      </c>
      <c r="O17" s="79">
        <v>392</v>
      </c>
      <c r="P17" s="82">
        <f t="shared" si="2"/>
        <v>497.84000000000003</v>
      </c>
      <c r="Q17" s="81">
        <f t="shared" si="3"/>
        <v>34.848800000000004</v>
      </c>
      <c r="R17" s="79">
        <v>2125</v>
      </c>
      <c r="S17" s="82">
        <f t="shared" si="4"/>
        <v>2571.25</v>
      </c>
      <c r="T17" s="79">
        <f t="shared" si="5"/>
        <v>5.1425000000000001</v>
      </c>
    </row>
    <row r="18" spans="1:20" ht="26.25" customHeight="1" x14ac:dyDescent="0.25">
      <c r="A18" s="73">
        <v>13</v>
      </c>
      <c r="B18" s="74" t="s">
        <v>119</v>
      </c>
      <c r="C18" s="78">
        <v>45</v>
      </c>
      <c r="D18" s="78">
        <f t="shared" si="6"/>
        <v>5.625</v>
      </c>
      <c r="E18" s="78">
        <f t="shared" si="7"/>
        <v>1.40625</v>
      </c>
      <c r="F18" s="78">
        <v>15</v>
      </c>
      <c r="G18" s="78">
        <f t="shared" si="8"/>
        <v>5.580000000000001</v>
      </c>
      <c r="H18" s="78">
        <f t="shared" si="9"/>
        <v>1.2276000000000002</v>
      </c>
      <c r="I18" s="79">
        <v>12</v>
      </c>
      <c r="J18" s="82">
        <f t="shared" si="10"/>
        <v>3.3960000000000004</v>
      </c>
      <c r="K18" s="81">
        <f t="shared" si="11"/>
        <v>0.67920000000000003</v>
      </c>
      <c r="L18" s="79">
        <v>7</v>
      </c>
      <c r="M18" s="80">
        <f t="shared" si="0"/>
        <v>2.9819999999999998</v>
      </c>
      <c r="N18" s="81">
        <f t="shared" si="1"/>
        <v>6.5305799999999997E-2</v>
      </c>
      <c r="O18" s="79">
        <v>211</v>
      </c>
      <c r="P18" s="82">
        <f t="shared" si="2"/>
        <v>267.97000000000003</v>
      </c>
      <c r="Q18" s="81">
        <f t="shared" si="3"/>
        <v>18.757900000000003</v>
      </c>
      <c r="R18" s="79">
        <v>3795</v>
      </c>
      <c r="S18" s="82">
        <f t="shared" si="4"/>
        <v>4591.95</v>
      </c>
      <c r="T18" s="79">
        <f t="shared" si="5"/>
        <v>9.1838999999999995</v>
      </c>
    </row>
    <row r="19" spans="1:20" ht="26.25" customHeight="1" x14ac:dyDescent="0.25">
      <c r="A19" s="73">
        <v>14</v>
      </c>
      <c r="B19" s="74" t="s">
        <v>120</v>
      </c>
      <c r="C19" s="78">
        <v>90</v>
      </c>
      <c r="D19" s="78">
        <f t="shared" si="6"/>
        <v>11.25</v>
      </c>
      <c r="E19" s="78">
        <f t="shared" si="7"/>
        <v>2.8125</v>
      </c>
      <c r="F19" s="78">
        <v>124</v>
      </c>
      <c r="G19" s="78">
        <f t="shared" si="8"/>
        <v>46.128000000000007</v>
      </c>
      <c r="H19" s="78">
        <f t="shared" si="9"/>
        <v>10.148160000000003</v>
      </c>
      <c r="I19" s="79"/>
      <c r="J19" s="82"/>
      <c r="K19" s="81"/>
      <c r="L19" s="79"/>
      <c r="M19" s="80"/>
      <c r="N19" s="81"/>
      <c r="O19" s="79">
        <v>107</v>
      </c>
      <c r="P19" s="82">
        <f t="shared" si="2"/>
        <v>135.89000000000001</v>
      </c>
      <c r="Q19" s="81">
        <f t="shared" si="3"/>
        <v>9.5123000000000015</v>
      </c>
      <c r="R19" s="79">
        <v>1375</v>
      </c>
      <c r="S19" s="82">
        <f t="shared" si="4"/>
        <v>1663.75</v>
      </c>
      <c r="T19" s="79">
        <f t="shared" si="5"/>
        <v>3.3275000000000001</v>
      </c>
    </row>
    <row r="20" spans="1:20" ht="26.25" customHeight="1" x14ac:dyDescent="0.25">
      <c r="A20" s="73">
        <v>15</v>
      </c>
      <c r="B20" s="74" t="s">
        <v>121</v>
      </c>
      <c r="C20" s="78">
        <v>1</v>
      </c>
      <c r="D20" s="78"/>
      <c r="E20" s="78"/>
      <c r="F20" s="78"/>
      <c r="G20" s="78"/>
      <c r="H20" s="78"/>
      <c r="I20" s="79">
        <v>3</v>
      </c>
      <c r="J20" s="82">
        <f t="shared" si="10"/>
        <v>0.84900000000000009</v>
      </c>
      <c r="K20" s="81">
        <f t="shared" si="11"/>
        <v>0.16980000000000001</v>
      </c>
      <c r="L20" s="79"/>
      <c r="M20" s="80"/>
      <c r="N20" s="81"/>
      <c r="O20" s="79">
        <v>156</v>
      </c>
      <c r="P20" s="82">
        <f t="shared" si="2"/>
        <v>198.12</v>
      </c>
      <c r="Q20" s="81">
        <f t="shared" si="3"/>
        <v>13.868399999999999</v>
      </c>
      <c r="R20" s="79">
        <v>1711</v>
      </c>
      <c r="S20" s="82">
        <f t="shared" si="4"/>
        <v>2070.31</v>
      </c>
      <c r="T20" s="79">
        <f t="shared" si="5"/>
        <v>4.1406200000000002</v>
      </c>
    </row>
    <row r="21" spans="1:20" ht="26.25" customHeight="1" x14ac:dyDescent="0.25">
      <c r="A21" s="73">
        <v>16</v>
      </c>
      <c r="B21" s="74" t="s">
        <v>122</v>
      </c>
      <c r="C21" s="78">
        <v>15</v>
      </c>
      <c r="D21" s="78">
        <f t="shared" si="6"/>
        <v>1.875</v>
      </c>
      <c r="E21" s="78"/>
      <c r="F21" s="78"/>
      <c r="G21" s="78"/>
      <c r="H21" s="78"/>
      <c r="I21" s="79">
        <v>29</v>
      </c>
      <c r="J21" s="82">
        <f t="shared" si="10"/>
        <v>8.2070000000000007</v>
      </c>
      <c r="K21" s="81">
        <f t="shared" si="11"/>
        <v>1.6414000000000002</v>
      </c>
      <c r="L21" s="79">
        <v>80</v>
      </c>
      <c r="M21" s="80">
        <f t="shared" si="0"/>
        <v>34.08</v>
      </c>
      <c r="N21" s="81">
        <f t="shared" si="1"/>
        <v>0.7463519999999999</v>
      </c>
      <c r="O21" s="79">
        <v>333</v>
      </c>
      <c r="P21" s="82">
        <f t="shared" si="2"/>
        <v>422.91</v>
      </c>
      <c r="Q21" s="81">
        <f t="shared" si="3"/>
        <v>29.6037</v>
      </c>
      <c r="R21" s="79">
        <v>4895</v>
      </c>
      <c r="S21" s="82">
        <f t="shared" si="4"/>
        <v>5922.95</v>
      </c>
      <c r="T21" s="79">
        <f t="shared" si="5"/>
        <v>11.8459</v>
      </c>
    </row>
    <row r="22" spans="1:20" ht="26.25" customHeight="1" x14ac:dyDescent="0.25">
      <c r="A22" s="73">
        <v>17</v>
      </c>
      <c r="B22" s="75" t="s">
        <v>123</v>
      </c>
      <c r="C22" s="78">
        <v>30</v>
      </c>
      <c r="D22" s="78">
        <f t="shared" si="6"/>
        <v>3.75</v>
      </c>
      <c r="E22" s="78">
        <f t="shared" si="7"/>
        <v>0.9375</v>
      </c>
      <c r="F22" s="78"/>
      <c r="G22" s="78"/>
      <c r="H22" s="78"/>
      <c r="I22" s="79">
        <v>1</v>
      </c>
      <c r="J22" s="82">
        <f t="shared" si="10"/>
        <v>0.28300000000000003</v>
      </c>
      <c r="K22" s="81">
        <f t="shared" si="11"/>
        <v>5.6600000000000011E-2</v>
      </c>
      <c r="L22" s="79">
        <v>20</v>
      </c>
      <c r="M22" s="80">
        <f t="shared" si="0"/>
        <v>8.52</v>
      </c>
      <c r="N22" s="81">
        <f t="shared" si="1"/>
        <v>0.18658799999999998</v>
      </c>
      <c r="O22" s="79">
        <v>105</v>
      </c>
      <c r="P22" s="82">
        <f t="shared" si="2"/>
        <v>133.35</v>
      </c>
      <c r="Q22" s="81">
        <f t="shared" si="3"/>
        <v>9.3345000000000002</v>
      </c>
      <c r="R22" s="79">
        <v>1815</v>
      </c>
      <c r="S22" s="82">
        <f t="shared" si="4"/>
        <v>2196.15</v>
      </c>
      <c r="T22" s="79">
        <f t="shared" si="5"/>
        <v>4.3923000000000005</v>
      </c>
    </row>
    <row r="23" spans="1:20" s="45" customFormat="1" ht="26.25" customHeight="1" x14ac:dyDescent="0.25">
      <c r="A23" s="192" t="s">
        <v>17</v>
      </c>
      <c r="B23" s="192"/>
      <c r="C23" s="76">
        <f>SUM(C6:C22)</f>
        <v>404</v>
      </c>
      <c r="D23" s="76">
        <f t="shared" si="6"/>
        <v>50.5</v>
      </c>
      <c r="E23" s="76">
        <f t="shared" si="7"/>
        <v>12.625</v>
      </c>
      <c r="F23" s="76">
        <f>SUM(F6:F22)</f>
        <v>215</v>
      </c>
      <c r="G23" s="76">
        <f t="shared" si="8"/>
        <v>79.980000000000018</v>
      </c>
      <c r="H23" s="76">
        <f t="shared" si="9"/>
        <v>17.595600000000005</v>
      </c>
      <c r="I23" s="76">
        <f t="shared" ref="I23:L23" si="12">SUM(I6:I22)</f>
        <v>74</v>
      </c>
      <c r="J23" s="76">
        <f t="shared" si="10"/>
        <v>20.942000000000004</v>
      </c>
      <c r="K23" s="72">
        <f t="shared" si="11"/>
        <v>4.1884000000000006</v>
      </c>
      <c r="L23" s="76">
        <f t="shared" si="12"/>
        <v>790</v>
      </c>
      <c r="M23" s="77">
        <f t="shared" si="0"/>
        <v>336.53999999999996</v>
      </c>
      <c r="N23" s="72">
        <f t="shared" si="1"/>
        <v>7.3702259999999988</v>
      </c>
      <c r="O23" s="76">
        <f>SUM(O6:O22)</f>
        <v>3073</v>
      </c>
      <c r="P23" s="76">
        <f t="shared" si="2"/>
        <v>3902.71</v>
      </c>
      <c r="Q23" s="72">
        <f t="shared" si="3"/>
        <v>273.18970000000002</v>
      </c>
      <c r="R23" s="76">
        <f t="shared" ref="R23" si="13">SUM(R6:R22)</f>
        <v>55687</v>
      </c>
      <c r="S23" s="76">
        <f t="shared" si="4"/>
        <v>67381.27</v>
      </c>
      <c r="T23" s="72">
        <f t="shared" si="5"/>
        <v>134.76254</v>
      </c>
    </row>
  </sheetData>
  <mergeCells count="13">
    <mergeCell ref="A1:R1"/>
    <mergeCell ref="A2:B2"/>
    <mergeCell ref="I2:R2"/>
    <mergeCell ref="A3:A5"/>
    <mergeCell ref="B3:B5"/>
    <mergeCell ref="C4:E4"/>
    <mergeCell ref="F4:H4"/>
    <mergeCell ref="A23:B23"/>
    <mergeCell ref="I4:K4"/>
    <mergeCell ref="L4:N4"/>
    <mergeCell ref="O4:Q4"/>
    <mergeCell ref="C3:T3"/>
    <mergeCell ref="R4:T4"/>
  </mergeCells>
  <pageMargins left="0.36" right="0.19" top="0.41" bottom="0.42" header="0.24" footer="0.2800000000000000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D4" sqref="D4:E21"/>
    </sheetView>
  </sheetViews>
  <sheetFormatPr defaultColWidth="9" defaultRowHeight="18.75" customHeight="1" x14ac:dyDescent="0.25"/>
  <cols>
    <col min="1" max="1" width="6.125" style="3" customWidth="1"/>
    <col min="2" max="2" width="20.25" style="3" customWidth="1"/>
    <col min="3" max="3" width="19.125" style="3" customWidth="1"/>
    <col min="4" max="4" width="18.625" style="3" customWidth="1"/>
    <col min="5" max="5" width="21.5" style="3" customWidth="1"/>
    <col min="6" max="6" width="10.375" style="3" customWidth="1"/>
    <col min="7" max="7" width="10.125" style="3" customWidth="1"/>
    <col min="8" max="8" width="10" style="3" customWidth="1"/>
    <col min="9" max="9" width="9" style="3" customWidth="1"/>
    <col min="10" max="10" width="8.625" style="3" customWidth="1"/>
    <col min="11" max="11" width="9.125" style="3" customWidth="1"/>
    <col min="12" max="16384" width="9" style="3"/>
  </cols>
  <sheetData>
    <row r="1" spans="1:5" ht="18.75" customHeight="1" x14ac:dyDescent="0.25">
      <c r="A1" s="198" t="s">
        <v>145</v>
      </c>
      <c r="B1" s="198"/>
      <c r="C1" s="198"/>
      <c r="D1" s="198"/>
    </row>
    <row r="2" spans="1:5" ht="24.4" customHeight="1" x14ac:dyDescent="0.25">
      <c r="A2" s="83"/>
      <c r="B2" s="83"/>
      <c r="C2" s="199" t="s">
        <v>146</v>
      </c>
      <c r="D2" s="199"/>
    </row>
    <row r="3" spans="1:5" ht="18.75" customHeight="1" x14ac:dyDescent="0.25">
      <c r="A3" s="51" t="s">
        <v>18</v>
      </c>
      <c r="B3" s="46" t="s">
        <v>147</v>
      </c>
      <c r="C3" s="51" t="s">
        <v>42</v>
      </c>
      <c r="D3" s="88" t="s">
        <v>165</v>
      </c>
      <c r="E3" s="51" t="s">
        <v>12</v>
      </c>
    </row>
    <row r="4" spans="1:5" ht="18.75" customHeight="1" x14ac:dyDescent="0.25">
      <c r="A4" s="190" t="s">
        <v>148</v>
      </c>
      <c r="B4" s="190"/>
      <c r="C4" s="51">
        <f>C9+C10+C11+C12+C14+C13+C5+C6+C7+C8+C17+C15+C16+C18+C21+C20+C19</f>
        <v>28.270000000000003</v>
      </c>
      <c r="D4" s="89">
        <f>E4/C4*10</f>
        <v>22.300000000000004</v>
      </c>
      <c r="E4" s="91">
        <f>SUM(E5:E21)</f>
        <v>63.042100000000019</v>
      </c>
    </row>
    <row r="5" spans="1:5" ht="18.75" customHeight="1" x14ac:dyDescent="0.25">
      <c r="A5" s="52">
        <v>1</v>
      </c>
      <c r="B5" s="84" t="s">
        <v>107</v>
      </c>
      <c r="C5" s="85">
        <v>1.3</v>
      </c>
      <c r="D5" s="90">
        <v>22.3</v>
      </c>
      <c r="E5" s="71">
        <f>C5*D5*0.1</f>
        <v>2.8990000000000005</v>
      </c>
    </row>
    <row r="6" spans="1:5" ht="18.75" customHeight="1" x14ac:dyDescent="0.25">
      <c r="A6" s="52">
        <v>2</v>
      </c>
      <c r="B6" s="84" t="s">
        <v>108</v>
      </c>
      <c r="C6" s="85">
        <v>3.54</v>
      </c>
      <c r="D6" s="90">
        <v>22.3</v>
      </c>
      <c r="E6" s="71">
        <f t="shared" ref="E6:E21" si="0">C6*D6*0.1</f>
        <v>7.8942000000000014</v>
      </c>
    </row>
    <row r="7" spans="1:5" ht="18.75" customHeight="1" x14ac:dyDescent="0.25">
      <c r="A7" s="52">
        <v>3</v>
      </c>
      <c r="B7" s="84" t="s">
        <v>109</v>
      </c>
      <c r="C7" s="85">
        <v>2.77</v>
      </c>
      <c r="D7" s="90">
        <v>22.3</v>
      </c>
      <c r="E7" s="71">
        <f t="shared" si="0"/>
        <v>6.1771000000000003</v>
      </c>
    </row>
    <row r="8" spans="1:5" ht="18.75" customHeight="1" x14ac:dyDescent="0.25">
      <c r="A8" s="52">
        <v>4</v>
      </c>
      <c r="B8" s="84" t="s">
        <v>153</v>
      </c>
      <c r="C8" s="85">
        <v>0.79</v>
      </c>
      <c r="D8" s="90">
        <v>22.3</v>
      </c>
      <c r="E8" s="71">
        <f t="shared" si="0"/>
        <v>1.7617000000000003</v>
      </c>
    </row>
    <row r="9" spans="1:5" ht="18.75" customHeight="1" x14ac:dyDescent="0.25">
      <c r="A9" s="52">
        <v>5</v>
      </c>
      <c r="B9" s="86" t="s">
        <v>149</v>
      </c>
      <c r="C9" s="85">
        <v>1.3</v>
      </c>
      <c r="D9" s="90">
        <v>22.3</v>
      </c>
      <c r="E9" s="71">
        <f t="shared" si="0"/>
        <v>2.8990000000000005</v>
      </c>
    </row>
    <row r="10" spans="1:5" ht="18.75" customHeight="1" x14ac:dyDescent="0.25">
      <c r="A10" s="52">
        <v>6</v>
      </c>
      <c r="B10" s="84" t="s">
        <v>150</v>
      </c>
      <c r="C10" s="85">
        <v>3.6</v>
      </c>
      <c r="D10" s="90">
        <v>22.3</v>
      </c>
      <c r="E10" s="71">
        <f t="shared" si="0"/>
        <v>8.0280000000000005</v>
      </c>
    </row>
    <row r="11" spans="1:5" ht="18.75" customHeight="1" x14ac:dyDescent="0.25">
      <c r="A11" s="52">
        <v>7</v>
      </c>
      <c r="B11" s="84" t="s">
        <v>113</v>
      </c>
      <c r="C11" s="85">
        <v>0.38</v>
      </c>
      <c r="D11" s="90">
        <v>22.3</v>
      </c>
      <c r="E11" s="71">
        <f t="shared" si="0"/>
        <v>0.84740000000000004</v>
      </c>
    </row>
    <row r="12" spans="1:5" ht="18.75" customHeight="1" x14ac:dyDescent="0.25">
      <c r="A12" s="52">
        <v>8</v>
      </c>
      <c r="B12" s="84" t="s">
        <v>151</v>
      </c>
      <c r="C12" s="85">
        <v>0.82</v>
      </c>
      <c r="D12" s="90">
        <v>22.3</v>
      </c>
      <c r="E12" s="71">
        <f t="shared" si="0"/>
        <v>1.8285999999999998</v>
      </c>
    </row>
    <row r="13" spans="1:5" ht="18.75" customHeight="1" x14ac:dyDescent="0.25">
      <c r="A13" s="52">
        <v>9</v>
      </c>
      <c r="B13" s="87" t="s">
        <v>152</v>
      </c>
      <c r="C13" s="85">
        <v>0.62</v>
      </c>
      <c r="D13" s="90">
        <v>22.3</v>
      </c>
      <c r="E13" s="71">
        <f t="shared" si="0"/>
        <v>1.3826000000000001</v>
      </c>
    </row>
    <row r="14" spans="1:5" ht="18.75" customHeight="1" x14ac:dyDescent="0.25">
      <c r="A14" s="52">
        <v>10</v>
      </c>
      <c r="B14" s="87" t="s">
        <v>116</v>
      </c>
      <c r="C14" s="85">
        <v>4.59</v>
      </c>
      <c r="D14" s="90">
        <v>22.3</v>
      </c>
      <c r="E14" s="71">
        <f t="shared" si="0"/>
        <v>10.235700000000001</v>
      </c>
    </row>
    <row r="15" spans="1:5" ht="18.75" customHeight="1" x14ac:dyDescent="0.25">
      <c r="A15" s="52">
        <v>11</v>
      </c>
      <c r="B15" s="84" t="s">
        <v>155</v>
      </c>
      <c r="C15" s="85">
        <v>1.42</v>
      </c>
      <c r="D15" s="90">
        <v>22.3</v>
      </c>
      <c r="E15" s="71">
        <f t="shared" si="0"/>
        <v>3.1666000000000003</v>
      </c>
    </row>
    <row r="16" spans="1:5" ht="18.75" customHeight="1" x14ac:dyDescent="0.25">
      <c r="A16" s="52">
        <v>12</v>
      </c>
      <c r="B16" s="84" t="s">
        <v>118</v>
      </c>
      <c r="C16" s="85">
        <v>1.3</v>
      </c>
      <c r="D16" s="90">
        <v>22.3</v>
      </c>
      <c r="E16" s="71">
        <f t="shared" si="0"/>
        <v>2.8990000000000005</v>
      </c>
    </row>
    <row r="17" spans="1:5" ht="18.75" customHeight="1" x14ac:dyDescent="0.25">
      <c r="A17" s="52">
        <v>13</v>
      </c>
      <c r="B17" s="84" t="s">
        <v>154</v>
      </c>
      <c r="C17" s="85">
        <v>2.5</v>
      </c>
      <c r="D17" s="90">
        <v>22.3</v>
      </c>
      <c r="E17" s="71">
        <f t="shared" si="0"/>
        <v>5.5750000000000002</v>
      </c>
    </row>
    <row r="18" spans="1:5" ht="18.75" customHeight="1" x14ac:dyDescent="0.25">
      <c r="A18" s="52">
        <v>14</v>
      </c>
      <c r="B18" s="84" t="s">
        <v>156</v>
      </c>
      <c r="C18" s="85">
        <v>0</v>
      </c>
      <c r="D18" s="90">
        <v>22.3</v>
      </c>
      <c r="E18" s="71">
        <f t="shared" si="0"/>
        <v>0</v>
      </c>
    </row>
    <row r="19" spans="1:5" ht="18.75" customHeight="1" x14ac:dyDescent="0.25">
      <c r="A19" s="52">
        <v>15</v>
      </c>
      <c r="B19" s="84" t="s">
        <v>158</v>
      </c>
      <c r="C19" s="85">
        <v>1.1000000000000001</v>
      </c>
      <c r="D19" s="90">
        <v>22.3</v>
      </c>
      <c r="E19" s="71">
        <f t="shared" si="0"/>
        <v>2.4530000000000003</v>
      </c>
    </row>
    <row r="20" spans="1:5" ht="18.75" customHeight="1" x14ac:dyDescent="0.25">
      <c r="A20" s="52">
        <v>16</v>
      </c>
      <c r="B20" s="84" t="s">
        <v>122</v>
      </c>
      <c r="C20" s="85">
        <v>1.84</v>
      </c>
      <c r="D20" s="90">
        <v>22.3</v>
      </c>
      <c r="E20" s="71">
        <f t="shared" si="0"/>
        <v>4.1032000000000002</v>
      </c>
    </row>
    <row r="21" spans="1:5" ht="18.75" customHeight="1" x14ac:dyDescent="0.25">
      <c r="A21" s="52">
        <v>17</v>
      </c>
      <c r="B21" s="84" t="s">
        <v>157</v>
      </c>
      <c r="C21" s="85">
        <v>0.4</v>
      </c>
      <c r="D21" s="90">
        <v>22.3</v>
      </c>
      <c r="E21" s="71">
        <f t="shared" si="0"/>
        <v>0.89200000000000002</v>
      </c>
    </row>
  </sheetData>
  <mergeCells count="3">
    <mergeCell ref="A1:D1"/>
    <mergeCell ref="C2:D2"/>
    <mergeCell ref="A4:B4"/>
  </mergeCells>
  <pageMargins left="0.64" right="0.31" top="0.39" bottom="0.31" header="0.2" footer="0.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="85" zoomScaleNormal="85" workbookViewId="0">
      <pane xSplit="2" ySplit="7" topLeftCell="C14" activePane="bottomRight" state="frozen"/>
      <selection pane="topRight"/>
      <selection pane="bottomLeft"/>
      <selection pane="bottomRight" activeCell="K23" sqref="K23"/>
    </sheetView>
  </sheetViews>
  <sheetFormatPr defaultColWidth="9" defaultRowHeight="15.75" customHeight="1" x14ac:dyDescent="0.25"/>
  <cols>
    <col min="1" max="1" width="5.5" style="2" customWidth="1"/>
    <col min="2" max="2" width="14.625" style="1" customWidth="1"/>
    <col min="3" max="9" width="15.5" style="2" customWidth="1"/>
    <col min="10" max="16384" width="9" style="1"/>
  </cols>
  <sheetData>
    <row r="1" spans="1:10" ht="7.5" customHeight="1" x14ac:dyDescent="0.25"/>
    <row r="2" spans="1:10" ht="18" customHeight="1" x14ac:dyDescent="0.25">
      <c r="A2" s="92"/>
      <c r="B2" s="3"/>
      <c r="C2" s="92"/>
      <c r="D2" s="92"/>
      <c r="E2" s="92"/>
      <c r="F2" s="92"/>
      <c r="G2" s="95"/>
      <c r="H2" s="70" t="s">
        <v>93</v>
      </c>
      <c r="I2" s="92"/>
      <c r="J2" s="3"/>
    </row>
    <row r="3" spans="1:10" ht="31.5" customHeight="1" x14ac:dyDescent="0.25">
      <c r="A3" s="177" t="s">
        <v>88</v>
      </c>
      <c r="B3" s="177"/>
      <c r="C3" s="177"/>
      <c r="D3" s="177"/>
      <c r="E3" s="177"/>
      <c r="F3" s="177"/>
      <c r="G3" s="177"/>
      <c r="H3" s="177"/>
      <c r="I3" s="177"/>
      <c r="J3" s="3"/>
    </row>
    <row r="4" spans="1:10" ht="24.75" customHeight="1" x14ac:dyDescent="0.25">
      <c r="A4" s="191" t="e">
        <f>'Biểu 02 - CHỈ TIÊU CHƯA ĐẠT'!#REF!</f>
        <v>#REF!</v>
      </c>
      <c r="B4" s="191"/>
      <c r="C4" s="191"/>
      <c r="D4" s="191"/>
      <c r="E4" s="191"/>
      <c r="F4" s="191"/>
      <c r="G4" s="191"/>
      <c r="H4" s="191"/>
      <c r="I4" s="191"/>
      <c r="J4" s="3"/>
    </row>
    <row r="5" spans="1:10" ht="24.75" customHeight="1" x14ac:dyDescent="0.25">
      <c r="A5" s="203" t="s">
        <v>0</v>
      </c>
      <c r="B5" s="203" t="s">
        <v>14</v>
      </c>
      <c r="C5" s="200" t="s">
        <v>143</v>
      </c>
      <c r="D5" s="201"/>
      <c r="E5" s="201"/>
      <c r="F5" s="201"/>
      <c r="G5" s="201"/>
      <c r="H5" s="201"/>
      <c r="I5" s="202"/>
      <c r="J5" s="3"/>
    </row>
    <row r="6" spans="1:10" ht="24.75" customHeight="1" x14ac:dyDescent="0.25">
      <c r="A6" s="204"/>
      <c r="B6" s="204"/>
      <c r="C6" s="200" t="s">
        <v>15</v>
      </c>
      <c r="D6" s="201"/>
      <c r="E6" s="202"/>
      <c r="F6" s="200" t="s">
        <v>16</v>
      </c>
      <c r="G6" s="201"/>
      <c r="H6" s="202"/>
      <c r="I6" s="206" t="s">
        <v>133</v>
      </c>
      <c r="J6" s="3"/>
    </row>
    <row r="7" spans="1:10" ht="40.5" customHeight="1" x14ac:dyDescent="0.25">
      <c r="A7" s="205"/>
      <c r="B7" s="205"/>
      <c r="C7" s="93" t="s">
        <v>139</v>
      </c>
      <c r="D7" s="93" t="s">
        <v>140</v>
      </c>
      <c r="E7" s="93" t="s">
        <v>141</v>
      </c>
      <c r="F7" s="93" t="s">
        <v>139</v>
      </c>
      <c r="G7" s="93" t="s">
        <v>140</v>
      </c>
      <c r="H7" s="93" t="s">
        <v>11</v>
      </c>
      <c r="I7" s="207"/>
      <c r="J7" s="3"/>
    </row>
    <row r="8" spans="1:10" ht="19.5" customHeight="1" x14ac:dyDescent="0.25">
      <c r="A8" s="79">
        <v>1</v>
      </c>
      <c r="B8" s="94" t="s">
        <v>107</v>
      </c>
      <c r="C8" s="96">
        <v>5</v>
      </c>
      <c r="D8" s="96">
        <f>C8</f>
        <v>5</v>
      </c>
      <c r="E8" s="96">
        <f>C8+D8</f>
        <v>10</v>
      </c>
      <c r="F8" s="96">
        <v>5</v>
      </c>
      <c r="G8" s="96">
        <f>F8</f>
        <v>5</v>
      </c>
      <c r="H8" s="96">
        <f>F8+G8</f>
        <v>10</v>
      </c>
      <c r="I8" s="96">
        <v>92</v>
      </c>
      <c r="J8" s="3"/>
    </row>
    <row r="9" spans="1:10" ht="19.5" customHeight="1" x14ac:dyDescent="0.25">
      <c r="A9" s="79">
        <v>2</v>
      </c>
      <c r="B9" s="94" t="s">
        <v>108</v>
      </c>
      <c r="C9" s="96">
        <v>1</v>
      </c>
      <c r="D9" s="96">
        <f t="shared" ref="D9:D24" si="0">C9</f>
        <v>1</v>
      </c>
      <c r="E9" s="96">
        <f t="shared" ref="E9:E24" si="1">C9+D9</f>
        <v>2</v>
      </c>
      <c r="F9" s="96">
        <v>1</v>
      </c>
      <c r="G9" s="96">
        <f t="shared" ref="G9:G24" si="2">F9</f>
        <v>1</v>
      </c>
      <c r="H9" s="96">
        <f t="shared" ref="H9:H24" si="3">F9+G9</f>
        <v>2</v>
      </c>
      <c r="I9" s="96">
        <v>66</v>
      </c>
      <c r="J9" s="3"/>
    </row>
    <row r="10" spans="1:10" ht="19.5" customHeight="1" x14ac:dyDescent="0.25">
      <c r="A10" s="79">
        <v>3</v>
      </c>
      <c r="B10" s="94" t="s">
        <v>109</v>
      </c>
      <c r="C10" s="96">
        <v>23</v>
      </c>
      <c r="D10" s="96">
        <f t="shared" si="0"/>
        <v>23</v>
      </c>
      <c r="E10" s="96">
        <f t="shared" si="1"/>
        <v>46</v>
      </c>
      <c r="F10" s="96">
        <v>23</v>
      </c>
      <c r="G10" s="96">
        <f t="shared" si="2"/>
        <v>23</v>
      </c>
      <c r="H10" s="96">
        <f t="shared" si="3"/>
        <v>46</v>
      </c>
      <c r="I10" s="96">
        <v>90</v>
      </c>
      <c r="J10" s="3"/>
    </row>
    <row r="11" spans="1:10" ht="19.5" customHeight="1" x14ac:dyDescent="0.25">
      <c r="A11" s="79">
        <v>4</v>
      </c>
      <c r="B11" s="94" t="s">
        <v>110</v>
      </c>
      <c r="C11" s="96">
        <v>86</v>
      </c>
      <c r="D11" s="96">
        <f t="shared" si="0"/>
        <v>86</v>
      </c>
      <c r="E11" s="96">
        <f t="shared" si="1"/>
        <v>172</v>
      </c>
      <c r="F11" s="96">
        <v>86</v>
      </c>
      <c r="G11" s="96">
        <f t="shared" si="2"/>
        <v>86</v>
      </c>
      <c r="H11" s="96">
        <f t="shared" si="3"/>
        <v>172</v>
      </c>
      <c r="I11" s="96">
        <v>113</v>
      </c>
      <c r="J11" s="3"/>
    </row>
    <row r="12" spans="1:10" ht="19.5" customHeight="1" x14ac:dyDescent="0.25">
      <c r="A12" s="79">
        <v>5</v>
      </c>
      <c r="B12" s="94" t="s">
        <v>111</v>
      </c>
      <c r="C12" s="96">
        <v>26</v>
      </c>
      <c r="D12" s="96">
        <f t="shared" si="0"/>
        <v>26</v>
      </c>
      <c r="E12" s="96">
        <f t="shared" si="1"/>
        <v>52</v>
      </c>
      <c r="F12" s="96">
        <v>26</v>
      </c>
      <c r="G12" s="96">
        <f t="shared" si="2"/>
        <v>26</v>
      </c>
      <c r="H12" s="96">
        <f t="shared" si="3"/>
        <v>52</v>
      </c>
      <c r="I12" s="96">
        <v>63</v>
      </c>
      <c r="J12" s="3"/>
    </row>
    <row r="13" spans="1:10" ht="19.5" customHeight="1" x14ac:dyDescent="0.25">
      <c r="A13" s="79">
        <v>6</v>
      </c>
      <c r="B13" s="94" t="s">
        <v>112</v>
      </c>
      <c r="C13" s="96">
        <v>4</v>
      </c>
      <c r="D13" s="96">
        <f t="shared" si="0"/>
        <v>4</v>
      </c>
      <c r="E13" s="96">
        <f t="shared" si="1"/>
        <v>8</v>
      </c>
      <c r="F13" s="96">
        <v>4</v>
      </c>
      <c r="G13" s="96">
        <f t="shared" si="2"/>
        <v>4</v>
      </c>
      <c r="H13" s="96">
        <f t="shared" si="3"/>
        <v>8</v>
      </c>
      <c r="I13" s="96">
        <v>49</v>
      </c>
      <c r="J13" s="3"/>
    </row>
    <row r="14" spans="1:10" ht="19.5" customHeight="1" x14ac:dyDescent="0.25">
      <c r="A14" s="79">
        <v>7</v>
      </c>
      <c r="B14" s="94" t="s">
        <v>113</v>
      </c>
      <c r="C14" s="96">
        <v>6</v>
      </c>
      <c r="D14" s="96">
        <f t="shared" si="0"/>
        <v>6</v>
      </c>
      <c r="E14" s="96">
        <f t="shared" si="1"/>
        <v>12</v>
      </c>
      <c r="F14" s="96">
        <v>6</v>
      </c>
      <c r="G14" s="96">
        <f t="shared" si="2"/>
        <v>6</v>
      </c>
      <c r="H14" s="96">
        <f t="shared" si="3"/>
        <v>12</v>
      </c>
      <c r="I14" s="96">
        <v>23</v>
      </c>
      <c r="J14" s="3"/>
    </row>
    <row r="15" spans="1:10" ht="19.5" customHeight="1" x14ac:dyDescent="0.25">
      <c r="A15" s="79">
        <v>8</v>
      </c>
      <c r="B15" s="94" t="s">
        <v>114</v>
      </c>
      <c r="C15" s="96">
        <v>9</v>
      </c>
      <c r="D15" s="96">
        <f t="shared" si="0"/>
        <v>9</v>
      </c>
      <c r="E15" s="96">
        <f t="shared" si="1"/>
        <v>18</v>
      </c>
      <c r="F15" s="96">
        <v>9</v>
      </c>
      <c r="G15" s="96">
        <f t="shared" si="2"/>
        <v>9</v>
      </c>
      <c r="H15" s="96">
        <f t="shared" si="3"/>
        <v>18</v>
      </c>
      <c r="I15" s="96">
        <v>75</v>
      </c>
      <c r="J15" s="3"/>
    </row>
    <row r="16" spans="1:10" ht="19.5" customHeight="1" x14ac:dyDescent="0.25">
      <c r="A16" s="79">
        <v>9</v>
      </c>
      <c r="B16" s="94" t="s">
        <v>115</v>
      </c>
      <c r="C16" s="96">
        <v>10</v>
      </c>
      <c r="D16" s="96">
        <f t="shared" si="0"/>
        <v>10</v>
      </c>
      <c r="E16" s="96">
        <f t="shared" si="1"/>
        <v>20</v>
      </c>
      <c r="F16" s="96">
        <v>10</v>
      </c>
      <c r="G16" s="96">
        <f t="shared" si="2"/>
        <v>10</v>
      </c>
      <c r="H16" s="96">
        <f t="shared" si="3"/>
        <v>20</v>
      </c>
      <c r="I16" s="96">
        <v>7</v>
      </c>
      <c r="J16" s="3"/>
    </row>
    <row r="17" spans="1:10" ht="19.5" customHeight="1" x14ac:dyDescent="0.25">
      <c r="A17" s="79">
        <v>10</v>
      </c>
      <c r="B17" s="94" t="s">
        <v>116</v>
      </c>
      <c r="C17" s="96">
        <v>29</v>
      </c>
      <c r="D17" s="96">
        <f t="shared" si="0"/>
        <v>29</v>
      </c>
      <c r="E17" s="96">
        <f t="shared" si="1"/>
        <v>58</v>
      </c>
      <c r="F17" s="96">
        <v>29</v>
      </c>
      <c r="G17" s="96">
        <f t="shared" si="2"/>
        <v>29</v>
      </c>
      <c r="H17" s="96">
        <f t="shared" si="3"/>
        <v>58</v>
      </c>
      <c r="I17" s="96">
        <v>103</v>
      </c>
      <c r="J17" s="3"/>
    </row>
    <row r="18" spans="1:10" ht="19.5" customHeight="1" x14ac:dyDescent="0.25">
      <c r="A18" s="79">
        <v>11</v>
      </c>
      <c r="B18" s="94" t="s">
        <v>117</v>
      </c>
      <c r="C18" s="96"/>
      <c r="D18" s="96">
        <f t="shared" si="0"/>
        <v>0</v>
      </c>
      <c r="E18" s="96">
        <f t="shared" si="1"/>
        <v>0</v>
      </c>
      <c r="F18" s="96"/>
      <c r="G18" s="96">
        <f t="shared" si="2"/>
        <v>0</v>
      </c>
      <c r="H18" s="96">
        <f t="shared" si="3"/>
        <v>0</v>
      </c>
      <c r="I18" s="96">
        <v>54</v>
      </c>
      <c r="J18" s="3"/>
    </row>
    <row r="19" spans="1:10" ht="19.5" customHeight="1" x14ac:dyDescent="0.25">
      <c r="A19" s="79">
        <v>12</v>
      </c>
      <c r="B19" s="94" t="s">
        <v>118</v>
      </c>
      <c r="C19" s="96">
        <v>18</v>
      </c>
      <c r="D19" s="96">
        <f t="shared" si="0"/>
        <v>18</v>
      </c>
      <c r="E19" s="96">
        <f t="shared" si="1"/>
        <v>36</v>
      </c>
      <c r="F19" s="96">
        <v>18</v>
      </c>
      <c r="G19" s="96">
        <f t="shared" si="2"/>
        <v>18</v>
      </c>
      <c r="H19" s="96">
        <f t="shared" si="3"/>
        <v>36</v>
      </c>
      <c r="I19" s="96">
        <v>85</v>
      </c>
      <c r="J19" s="3"/>
    </row>
    <row r="20" spans="1:10" ht="19.5" customHeight="1" x14ac:dyDescent="0.25">
      <c r="A20" s="79">
        <v>13</v>
      </c>
      <c r="B20" s="94" t="s">
        <v>119</v>
      </c>
      <c r="C20" s="96">
        <v>44</v>
      </c>
      <c r="D20" s="96">
        <f t="shared" si="0"/>
        <v>44</v>
      </c>
      <c r="E20" s="96">
        <f t="shared" si="1"/>
        <v>88</v>
      </c>
      <c r="F20" s="96">
        <v>44</v>
      </c>
      <c r="G20" s="96">
        <f t="shared" si="2"/>
        <v>44</v>
      </c>
      <c r="H20" s="96">
        <f t="shared" si="3"/>
        <v>88</v>
      </c>
      <c r="I20" s="96">
        <v>43</v>
      </c>
      <c r="J20" s="3"/>
    </row>
    <row r="21" spans="1:10" ht="19.5" customHeight="1" x14ac:dyDescent="0.25">
      <c r="A21" s="79">
        <v>14</v>
      </c>
      <c r="B21" s="94" t="s">
        <v>120</v>
      </c>
      <c r="C21" s="96">
        <v>141</v>
      </c>
      <c r="D21" s="96">
        <f t="shared" si="0"/>
        <v>141</v>
      </c>
      <c r="E21" s="96">
        <f t="shared" si="1"/>
        <v>282</v>
      </c>
      <c r="F21" s="96">
        <v>141</v>
      </c>
      <c r="G21" s="96">
        <f t="shared" si="2"/>
        <v>141</v>
      </c>
      <c r="H21" s="96">
        <f t="shared" si="3"/>
        <v>282</v>
      </c>
      <c r="I21" s="96">
        <v>40</v>
      </c>
      <c r="J21" s="3"/>
    </row>
    <row r="22" spans="1:10" ht="19.5" customHeight="1" x14ac:dyDescent="0.25">
      <c r="A22" s="79">
        <v>15</v>
      </c>
      <c r="B22" s="94" t="s">
        <v>121</v>
      </c>
      <c r="C22" s="96">
        <v>1</v>
      </c>
      <c r="D22" s="96">
        <f t="shared" si="0"/>
        <v>1</v>
      </c>
      <c r="E22" s="96">
        <f t="shared" si="1"/>
        <v>2</v>
      </c>
      <c r="F22" s="96">
        <v>1</v>
      </c>
      <c r="G22" s="96">
        <f t="shared" si="2"/>
        <v>1</v>
      </c>
      <c r="H22" s="96">
        <f t="shared" si="3"/>
        <v>2</v>
      </c>
      <c r="I22" s="96">
        <v>38</v>
      </c>
      <c r="J22" s="3"/>
    </row>
    <row r="23" spans="1:10" ht="19.5" customHeight="1" x14ac:dyDescent="0.25">
      <c r="A23" s="79">
        <v>16</v>
      </c>
      <c r="B23" s="94" t="s">
        <v>122</v>
      </c>
      <c r="C23" s="96">
        <v>11</v>
      </c>
      <c r="D23" s="96">
        <f t="shared" si="0"/>
        <v>11</v>
      </c>
      <c r="E23" s="96">
        <f t="shared" si="1"/>
        <v>22</v>
      </c>
      <c r="F23" s="96">
        <v>11</v>
      </c>
      <c r="G23" s="96">
        <f t="shared" si="2"/>
        <v>11</v>
      </c>
      <c r="H23" s="96">
        <f t="shared" si="3"/>
        <v>22</v>
      </c>
      <c r="I23" s="96">
        <v>46</v>
      </c>
      <c r="J23" s="3"/>
    </row>
    <row r="24" spans="1:10" ht="19.5" customHeight="1" x14ac:dyDescent="0.25">
      <c r="A24" s="79">
        <v>17</v>
      </c>
      <c r="B24" s="94" t="s">
        <v>123</v>
      </c>
      <c r="C24" s="96">
        <v>22</v>
      </c>
      <c r="D24" s="96">
        <f t="shared" si="0"/>
        <v>22</v>
      </c>
      <c r="E24" s="96">
        <f t="shared" si="1"/>
        <v>44</v>
      </c>
      <c r="F24" s="96">
        <v>22</v>
      </c>
      <c r="G24" s="96">
        <f t="shared" si="2"/>
        <v>22</v>
      </c>
      <c r="H24" s="96">
        <f t="shared" si="3"/>
        <v>44</v>
      </c>
      <c r="I24" s="96">
        <v>23</v>
      </c>
      <c r="J24" s="3"/>
    </row>
    <row r="25" spans="1:10" ht="19.5" customHeight="1" x14ac:dyDescent="0.25">
      <c r="A25" s="184" t="s">
        <v>17</v>
      </c>
      <c r="B25" s="185"/>
      <c r="C25" s="76">
        <f t="shared" ref="C25:I25" si="4">SUM(C8:C24)</f>
        <v>436</v>
      </c>
      <c r="D25" s="76">
        <f t="shared" si="4"/>
        <v>436</v>
      </c>
      <c r="E25" s="76">
        <f t="shared" si="4"/>
        <v>872</v>
      </c>
      <c r="F25" s="76">
        <f t="shared" si="4"/>
        <v>436</v>
      </c>
      <c r="G25" s="76">
        <f t="shared" si="4"/>
        <v>436</v>
      </c>
      <c r="H25" s="76">
        <f t="shared" si="4"/>
        <v>872</v>
      </c>
      <c r="I25" s="76">
        <f t="shared" si="4"/>
        <v>1010</v>
      </c>
      <c r="J25" s="3"/>
    </row>
  </sheetData>
  <mergeCells count="9">
    <mergeCell ref="F6:H6"/>
    <mergeCell ref="A3:I3"/>
    <mergeCell ref="A4:I4"/>
    <mergeCell ref="A25:B25"/>
    <mergeCell ref="A5:A7"/>
    <mergeCell ref="B5:B7"/>
    <mergeCell ref="C6:E6"/>
    <mergeCell ref="I6:I7"/>
    <mergeCell ref="C5:I5"/>
  </mergeCells>
  <pageMargins left="0.76" right="0.2" top="0.24" bottom="0.2" header="0.2" footer="0.2"/>
  <pageSetup paperSize="9" orientation="landscape" r:id="rId1"/>
  <ignoredErrors>
    <ignoredError sqref="D25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H5" sqref="H5"/>
    </sheetView>
  </sheetViews>
  <sheetFormatPr defaultRowHeight="15.75" x14ac:dyDescent="0.25"/>
  <cols>
    <col min="1" max="1" width="5.625" customWidth="1"/>
    <col min="2" max="2" width="19.75" customWidth="1"/>
    <col min="3" max="3" width="11.5" customWidth="1"/>
    <col min="4" max="4" width="10.125" customWidth="1"/>
    <col min="5" max="5" width="10.375" customWidth="1"/>
    <col min="6" max="6" width="9.125" customWidth="1"/>
    <col min="7" max="7" width="11.5" customWidth="1"/>
    <col min="8" max="8" width="9.375" customWidth="1"/>
    <col min="9" max="9" width="10.375" customWidth="1"/>
    <col min="10" max="10" width="21.375" customWidth="1"/>
    <col min="11" max="12" width="9" hidden="1" customWidth="1"/>
  </cols>
  <sheetData>
    <row r="1" spans="1:12" ht="18.75" x14ac:dyDescent="0.3">
      <c r="A1" s="208" t="s">
        <v>227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1:12" ht="21" customHeight="1" x14ac:dyDescent="0.3">
      <c r="A2" s="209" t="str">
        <f>'[1]Biểu 6.  Tiêm phòng'!A4:K4</f>
        <v>(Kèm theo Quyết định số:              /QĐ-UBND ngày      /      /2026    của Uỷ ban nhân dân xã Yên Thịnh )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</row>
    <row r="3" spans="1:12" ht="172.5" customHeight="1" x14ac:dyDescent="0.25">
      <c r="A3" s="100" t="s">
        <v>228</v>
      </c>
      <c r="B3" s="100" t="s">
        <v>229</v>
      </c>
      <c r="C3" s="101" t="s">
        <v>230</v>
      </c>
      <c r="D3" s="101" t="s">
        <v>231</v>
      </c>
      <c r="E3" s="101" t="s">
        <v>232</v>
      </c>
      <c r="F3" s="101" t="s">
        <v>233</v>
      </c>
      <c r="G3" s="102" t="s">
        <v>234</v>
      </c>
      <c r="H3" s="101" t="s">
        <v>235</v>
      </c>
      <c r="I3" s="101" t="s">
        <v>236</v>
      </c>
      <c r="J3" s="101" t="s">
        <v>237</v>
      </c>
    </row>
    <row r="4" spans="1:12" ht="18.75" x14ac:dyDescent="0.25">
      <c r="A4" s="97">
        <v>1</v>
      </c>
      <c r="B4" s="97">
        <v>2</v>
      </c>
      <c r="C4" s="97">
        <v>3</v>
      </c>
      <c r="D4" s="97">
        <v>4</v>
      </c>
      <c r="E4" s="97">
        <v>5</v>
      </c>
      <c r="F4" s="97">
        <v>6</v>
      </c>
      <c r="G4" s="97">
        <v>7</v>
      </c>
      <c r="H4" s="97">
        <v>9</v>
      </c>
      <c r="I4" s="97">
        <v>10</v>
      </c>
      <c r="J4" s="97">
        <v>11</v>
      </c>
    </row>
    <row r="5" spans="1:12" ht="49.5" customHeight="1" x14ac:dyDescent="0.25">
      <c r="A5" s="98">
        <v>1</v>
      </c>
      <c r="B5" s="99" t="s">
        <v>238</v>
      </c>
      <c r="C5" s="98" t="s">
        <v>239</v>
      </c>
      <c r="D5" s="98">
        <v>100</v>
      </c>
      <c r="E5" s="98"/>
      <c r="F5" s="98"/>
      <c r="G5" s="98"/>
      <c r="H5" s="98"/>
      <c r="I5" s="98"/>
      <c r="J5" s="98" t="s">
        <v>96</v>
      </c>
    </row>
    <row r="6" spans="1:12" ht="46.5" customHeight="1" x14ac:dyDescent="0.25">
      <c r="A6" s="98">
        <v>2</v>
      </c>
      <c r="B6" s="99" t="s">
        <v>240</v>
      </c>
      <c r="C6" s="98" t="s">
        <v>239</v>
      </c>
      <c r="D6" s="98">
        <v>100</v>
      </c>
      <c r="E6" s="98"/>
      <c r="F6" s="98"/>
      <c r="G6" s="98"/>
      <c r="H6" s="98"/>
      <c r="I6" s="98"/>
      <c r="J6" s="98" t="s">
        <v>96</v>
      </c>
    </row>
    <row r="7" spans="1:12" ht="39" customHeight="1" x14ac:dyDescent="0.25">
      <c r="A7" s="98">
        <v>3</v>
      </c>
      <c r="B7" s="99" t="s">
        <v>241</v>
      </c>
      <c r="C7" s="98"/>
      <c r="D7" s="98"/>
      <c r="E7" s="98">
        <v>100</v>
      </c>
      <c r="F7" s="98"/>
      <c r="G7" s="98">
        <v>3</v>
      </c>
      <c r="H7" s="98"/>
      <c r="I7" s="98">
        <v>2</v>
      </c>
      <c r="J7" s="98" t="s">
        <v>96</v>
      </c>
    </row>
    <row r="8" spans="1:12" ht="42.75" customHeight="1" x14ac:dyDescent="0.25">
      <c r="A8" s="98">
        <v>4</v>
      </c>
      <c r="B8" s="99" t="s">
        <v>242</v>
      </c>
      <c r="C8" s="98"/>
      <c r="D8" s="98"/>
      <c r="E8" s="98">
        <v>100</v>
      </c>
      <c r="F8" s="98"/>
      <c r="G8" s="98">
        <v>3</v>
      </c>
      <c r="H8" s="98"/>
      <c r="I8" s="98">
        <v>2</v>
      </c>
      <c r="J8" s="98" t="s">
        <v>96</v>
      </c>
    </row>
    <row r="9" spans="1:12" ht="61.5" customHeight="1" x14ac:dyDescent="0.25">
      <c r="A9" s="98">
        <v>5</v>
      </c>
      <c r="B9" s="99" t="s">
        <v>243</v>
      </c>
      <c r="C9" s="98"/>
      <c r="D9" s="98"/>
      <c r="E9" s="98">
        <v>100</v>
      </c>
      <c r="F9" s="98">
        <v>100</v>
      </c>
      <c r="G9" s="98">
        <v>3</v>
      </c>
      <c r="H9" s="98">
        <v>3</v>
      </c>
      <c r="I9" s="98">
        <v>2</v>
      </c>
      <c r="J9" s="98" t="s">
        <v>96</v>
      </c>
    </row>
  </sheetData>
  <mergeCells count="2">
    <mergeCell ref="A1:L1"/>
    <mergeCell ref="A2:K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10</vt:i4>
      </vt:variant>
      <vt:variant>
        <vt:lpstr>Phạm vi có Tên</vt:lpstr>
      </vt:variant>
      <vt:variant>
        <vt:i4>3</vt:i4>
      </vt:variant>
    </vt:vector>
  </HeadingPairs>
  <TitlesOfParts>
    <vt:vector size="13" baseType="lpstr">
      <vt:lpstr>Biểu kèm tờ trình</vt:lpstr>
      <vt:lpstr>Biểu 01 - TỔNG HỢP</vt:lpstr>
      <vt:lpstr>Biểu 02 - CHỈ TIÊU CHƯA ĐẠT</vt:lpstr>
      <vt:lpstr>Biểu 2. Chỉ tiêu NN</vt:lpstr>
      <vt:lpstr>Biểu 3. Lương thực có hạt</vt:lpstr>
      <vt:lpstr>Biểu 4. Cây chất bột, rau, đậu</vt:lpstr>
      <vt:lpstr>Biểu 8. PTr Chăn nuôi</vt:lpstr>
      <vt:lpstr>Biểu 9. Thủy sản</vt:lpstr>
      <vt:lpstr>tiêm phòng</vt:lpstr>
      <vt:lpstr>giáo dục</vt:lpstr>
      <vt:lpstr>'Biểu 01 - TỔNG HỢP'!Print_Titles</vt:lpstr>
      <vt:lpstr>'Biểu 02 - CHỈ TIÊU CHƯA ĐẠT'!Print_Titles</vt:lpstr>
      <vt:lpstr>'Biểu kèm tờ trình'!Print_Titles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Admin</dc:creator>
  <cp:lastModifiedBy>Windows User</cp:lastModifiedBy>
  <cp:lastPrinted>2026-08-18T04:30:43Z</cp:lastPrinted>
  <dcterms:created xsi:type="dcterms:W3CDTF">2018-10-01T09:52:57Z</dcterms:created>
  <dcterms:modified xsi:type="dcterms:W3CDTF">2026-09-07T04:31:12Z</dcterms:modified>
</cp:coreProperties>
</file>